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C\Collaborative Applicant\2021 Competition\2021 Selection\"/>
    </mc:Choice>
  </mc:AlternateContent>
  <bookViews>
    <workbookView xWindow="465" yWindow="465" windowWidth="8955" windowHeight="17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4" i="1" l="1"/>
  <c r="N44" i="1"/>
  <c r="V40" i="1"/>
  <c r="V41" i="1"/>
  <c r="V37" i="1"/>
  <c r="N35" i="1"/>
  <c r="O35" i="1" s="1"/>
  <c r="O36" i="1" s="1"/>
  <c r="O37" i="1" s="1"/>
  <c r="O38" i="1" s="1"/>
  <c r="O39" i="1" s="1"/>
  <c r="O40" i="1" s="1"/>
  <c r="O41" i="1" s="1"/>
  <c r="X42" i="1" s="1"/>
  <c r="I44" i="1"/>
  <c r="M12" i="1"/>
  <c r="N12" i="1" s="1"/>
  <c r="M13" i="1" l="1"/>
  <c r="F5" i="1"/>
  <c r="N13" i="1" l="1"/>
  <c r="M14" i="1"/>
  <c r="F4" i="1"/>
  <c r="M4" i="1" s="1"/>
  <c r="I48" i="1"/>
  <c r="M15" i="1" l="1"/>
  <c r="N14" i="1"/>
  <c r="I4" i="1"/>
  <c r="Q51" i="1"/>
  <c r="H45" i="1"/>
  <c r="S44" i="1"/>
  <c r="S49" i="1" s="1"/>
  <c r="M16" i="1" l="1"/>
  <c r="N15" i="1"/>
  <c r="H46" i="1"/>
  <c r="I46" i="1" s="1"/>
  <c r="L46" i="1"/>
  <c r="L45" i="1"/>
  <c r="H4" i="1"/>
  <c r="Q44" i="1"/>
  <c r="Q48" i="1" s="1"/>
  <c r="M17" i="1" l="1"/>
  <c r="N16" i="1"/>
  <c r="M46" i="1"/>
  <c r="I47" i="1"/>
  <c r="M18" i="1" l="1"/>
  <c r="N17" i="1"/>
  <c r="I49" i="1"/>
  <c r="M19" i="1" l="1"/>
  <c r="N18" i="1"/>
  <c r="M20" i="1" l="1"/>
  <c r="N19" i="1"/>
  <c r="M21" i="1" l="1"/>
  <c r="N20" i="1"/>
  <c r="M22" i="1" l="1"/>
  <c r="N21" i="1"/>
  <c r="M23" i="1" l="1"/>
  <c r="N22" i="1"/>
  <c r="M24" i="1" l="1"/>
  <c r="N23" i="1"/>
  <c r="M25" i="1" l="1"/>
  <c r="N24" i="1"/>
  <c r="M26" i="1" l="1"/>
  <c r="N25" i="1"/>
  <c r="M27" i="1" l="1"/>
  <c r="N26" i="1"/>
  <c r="M28" i="1" l="1"/>
  <c r="N27" i="1"/>
  <c r="M29" i="1" l="1"/>
  <c r="N28" i="1"/>
  <c r="M30" i="1" l="1"/>
  <c r="N29" i="1"/>
  <c r="M31" i="1" l="1"/>
  <c r="N30" i="1"/>
  <c r="M32" i="1" l="1"/>
  <c r="N31" i="1"/>
  <c r="M33" i="1" l="1"/>
  <c r="N32" i="1"/>
  <c r="M34" i="1" l="1"/>
  <c r="M35" i="1" s="1"/>
  <c r="M36" i="1" s="1"/>
  <c r="M37" i="1" s="1"/>
  <c r="M38" i="1" s="1"/>
  <c r="M39" i="1" s="1"/>
  <c r="M40" i="1" s="1"/>
  <c r="M41" i="1" s="1"/>
  <c r="X35" i="1"/>
  <c r="X37" i="1" s="1"/>
  <c r="N33" i="1"/>
  <c r="X32" i="1" l="1"/>
  <c r="X40" i="1" s="1"/>
  <c r="M45" i="1" l="1"/>
  <c r="P44" i="1"/>
  <c r="P48" i="1" s="1"/>
</calcChain>
</file>

<file path=xl/sharedStrings.xml><?xml version="1.0" encoding="utf-8"?>
<sst xmlns="http://schemas.openxmlformats.org/spreadsheetml/2006/main" count="172" uniqueCount="109">
  <si>
    <t>CoC's Annual Renewal Demand</t>
  </si>
  <si>
    <t>Planning</t>
  </si>
  <si>
    <t>RANK</t>
  </si>
  <si>
    <t>Score</t>
  </si>
  <si>
    <t>Tier</t>
  </si>
  <si>
    <t>App #</t>
  </si>
  <si>
    <t>Applicant Name</t>
  </si>
  <si>
    <t>Project Name</t>
  </si>
  <si>
    <t>Project Type</t>
  </si>
  <si>
    <t>Component Type</t>
  </si>
  <si>
    <t>Amount Requested</t>
  </si>
  <si>
    <t>Match</t>
  </si>
  <si>
    <t>% of Req</t>
  </si>
  <si>
    <t>Letter?</t>
  </si>
  <si>
    <t>Running total</t>
  </si>
  <si>
    <t>TIER 1</t>
  </si>
  <si>
    <t>TIER 2</t>
  </si>
  <si>
    <t>Community Housing of Maine, Inc</t>
  </si>
  <si>
    <t>Permanent Housing for Homeless Veterans with Disabilities</t>
  </si>
  <si>
    <t>Renewal</t>
  </si>
  <si>
    <t>PH</t>
  </si>
  <si>
    <t>TH</t>
  </si>
  <si>
    <t>Kennebec Behavioral Health</t>
  </si>
  <si>
    <t xml:space="preserve">Mid Maine Supported Housing </t>
  </si>
  <si>
    <t>Maine State Housing Authority</t>
  </si>
  <si>
    <t>HMIS</t>
  </si>
  <si>
    <t>OHI</t>
  </si>
  <si>
    <t>Chalila Apartments</t>
  </si>
  <si>
    <t>Preble Street</t>
  </si>
  <si>
    <t xml:space="preserve">PH </t>
  </si>
  <si>
    <t>Logan Place</t>
  </si>
  <si>
    <t>Tedford Housing</t>
  </si>
  <si>
    <t>City of Bangor</t>
  </si>
  <si>
    <t>State of Maine, DHHS</t>
  </si>
  <si>
    <t>Maine 1</t>
  </si>
  <si>
    <t>Maine 2</t>
  </si>
  <si>
    <t>Maine 10</t>
  </si>
  <si>
    <t>Maine 23</t>
  </si>
  <si>
    <t>Penobscot 1</t>
  </si>
  <si>
    <t>Renewal Req</t>
  </si>
  <si>
    <t>TOTAL</t>
  </si>
  <si>
    <t>Tier 1 Total</t>
  </si>
  <si>
    <t>ARD</t>
  </si>
  <si>
    <t>Tier 2 Total</t>
  </si>
  <si>
    <t>Tier 1</t>
  </si>
  <si>
    <t>Grand Total</t>
  </si>
  <si>
    <t>New Requests</t>
  </si>
  <si>
    <t>Total Requests</t>
  </si>
  <si>
    <t>Tier 1 + 2 =</t>
  </si>
  <si>
    <t>Reallocation</t>
  </si>
  <si>
    <t>(Planning Grants are not scored or ranked, just reviewed)</t>
  </si>
  <si>
    <t>Totals</t>
  </si>
  <si>
    <t>TRA</t>
  </si>
  <si>
    <t xml:space="preserve"> Renewal</t>
  </si>
  <si>
    <t>SRA</t>
  </si>
  <si>
    <t>TEA</t>
  </si>
  <si>
    <t>N/A</t>
  </si>
  <si>
    <t>MCOC Planning</t>
  </si>
  <si>
    <t>DV Bonus</t>
  </si>
  <si>
    <t>Bonus (non DV)</t>
  </si>
  <si>
    <t>TRA 8716</t>
  </si>
  <si>
    <t>TRA Consolidated 8715</t>
  </si>
  <si>
    <t>TRA Consolidated 8714</t>
  </si>
  <si>
    <t xml:space="preserve">Houston Commons </t>
  </si>
  <si>
    <t xml:space="preserve">Portland 13 </t>
  </si>
  <si>
    <t>SB MHBR</t>
  </si>
  <si>
    <t xml:space="preserve">Portland 12 </t>
  </si>
  <si>
    <t>New Beginnings</t>
  </si>
  <si>
    <t>Transitional Living Program for Homeless Youth</t>
  </si>
  <si>
    <t>Everett Street Supportive Housing</t>
  </si>
  <si>
    <t>MCOC Project Ranking 2021</t>
  </si>
  <si>
    <t>Amount Awarded</t>
  </si>
  <si>
    <t>SB York County</t>
  </si>
  <si>
    <t>Through These Doors</t>
  </si>
  <si>
    <t>New</t>
  </si>
  <si>
    <t>T1+T2+DV Bonus</t>
  </si>
  <si>
    <t>T1+T2+DV+Plan</t>
  </si>
  <si>
    <t>Tier 1 Amount (100% of ARD this year)</t>
  </si>
  <si>
    <t>MCEDV</t>
  </si>
  <si>
    <t>SSO-CES</t>
  </si>
  <si>
    <t>VOA</t>
  </si>
  <si>
    <t>PSH</t>
  </si>
  <si>
    <t>Safe Voices</t>
  </si>
  <si>
    <t>SSO</t>
  </si>
  <si>
    <t xml:space="preserve">RRH </t>
  </si>
  <si>
    <t>Riverlands (PH-PSH)</t>
  </si>
  <si>
    <t>Safe Voices (Joint TH &amp; PH-RRH)</t>
  </si>
  <si>
    <t>Survivior (Joint TH &amp; PH-RRH)</t>
  </si>
  <si>
    <t>PH-RRH (Joint TH &amp; PH-RRH)</t>
  </si>
  <si>
    <t xml:space="preserve">Tier 2 (incl. non DV Bonus )  </t>
  </si>
  <si>
    <t xml:space="preserve">          (this amount is already included as part of the Tier 1  ARD total)</t>
  </si>
  <si>
    <t>Max Project $</t>
  </si>
  <si>
    <t xml:space="preserve">T1 cuts-off at </t>
  </si>
  <si>
    <t>T1+T2 cut off</t>
  </si>
  <si>
    <t>total DVB ask</t>
  </si>
  <si>
    <t>DV bonus =</t>
  </si>
  <si>
    <t>1st Renewal</t>
  </si>
  <si>
    <t>1</t>
  </si>
  <si>
    <t>1/2</t>
  </si>
  <si>
    <t>Survivor RRH*</t>
  </si>
  <si>
    <t>DV Bonus 2019*</t>
  </si>
  <si>
    <t>*no APR's submitted yet</t>
  </si>
  <si>
    <t>State of Maine HMIS**</t>
  </si>
  <si>
    <t>**Protocols place HMIS at bottom of T1 but not split</t>
  </si>
  <si>
    <t>These apps specified DV Bonus $</t>
  </si>
  <si>
    <t>Reviewed and approved by the Selection Committee but not scored or ranked.</t>
  </si>
  <si>
    <t>T1 total ask</t>
  </si>
  <si>
    <t>T2 total ask</t>
  </si>
  <si>
    <t>Total awarded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</si>
</sst>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&quot;$&quot;#,##0;[Red]\-&quot;$&quot;#,##0"/>
    <numFmt numFmtId="166" formatCode="&quot;$&quot;#,##0.00"/>
    <numFmt numFmtId="167" formatCode="0.0%"/>
  </numFmts>
  <fonts count="2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b/>
      <i/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88FD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74">
    <xf numFmtId="0" fontId="0" fillId="0" borderId="0" xfId="0"/>
    <xf numFmtId="164" fontId="6" fillId="0" borderId="0" xfId="1" applyNumberFormat="1" applyFont="1" applyFill="1" applyBorder="1" applyAlignment="1" applyProtection="1">
      <alignment vertical="center"/>
      <protection hidden="1"/>
    </xf>
    <xf numFmtId="0" fontId="7" fillId="0" borderId="0" xfId="0" applyFont="1" applyFill="1" applyBorder="1" applyAlignment="1" applyProtection="1">
      <alignment vertical="center" wrapText="1"/>
      <protection locked="0"/>
    </xf>
    <xf numFmtId="0" fontId="6" fillId="0" borderId="0" xfId="0" applyFont="1" applyFill="1" applyBorder="1" applyAlignment="1" applyProtection="1">
      <alignment horizontal="right" vertical="center" wrapText="1"/>
      <protection locked="0"/>
    </xf>
    <xf numFmtId="9" fontId="7" fillId="0" borderId="0" xfId="0" applyNumberFormat="1" applyFont="1" applyFill="1" applyBorder="1" applyAlignment="1" applyProtection="1">
      <alignment vertical="center" wrapText="1"/>
      <protection locked="0"/>
    </xf>
    <xf numFmtId="164" fontId="6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8" fillId="2" borderId="2" xfId="0" applyFont="1" applyFill="1" applyBorder="1" applyAlignment="1">
      <alignment wrapText="1"/>
    </xf>
    <xf numFmtId="164" fontId="9" fillId="2" borderId="2" xfId="0" applyNumberFormat="1" applyFont="1" applyFill="1" applyBorder="1" applyAlignment="1">
      <alignment vertical="center" wrapText="1"/>
    </xf>
    <xf numFmtId="167" fontId="9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/>
    </xf>
    <xf numFmtId="164" fontId="9" fillId="0" borderId="6" xfId="0" applyNumberFormat="1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/>
    </xf>
    <xf numFmtId="164" fontId="9" fillId="0" borderId="9" xfId="0" applyNumberFormat="1" applyFont="1" applyFill="1" applyBorder="1" applyAlignment="1">
      <alignment horizontal="center" vertical="center"/>
    </xf>
    <xf numFmtId="49" fontId="8" fillId="0" borderId="9" xfId="0" applyNumberFormat="1" applyFont="1" applyFill="1" applyBorder="1" applyAlignment="1">
      <alignment horizontal="center"/>
    </xf>
    <xf numFmtId="0" fontId="10" fillId="0" borderId="9" xfId="0" applyFont="1" applyFill="1" applyBorder="1" applyAlignment="1">
      <alignment vertical="center" wrapText="1"/>
    </xf>
    <xf numFmtId="0" fontId="8" fillId="0" borderId="11" xfId="0" applyFont="1" applyFill="1" applyBorder="1" applyAlignment="1">
      <alignment horizontal="center"/>
    </xf>
    <xf numFmtId="164" fontId="9" fillId="0" borderId="11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164" fontId="9" fillId="0" borderId="0" xfId="0" applyNumberFormat="1" applyFont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1" fillId="0" borderId="9" xfId="0" applyFont="1" applyFill="1" applyBorder="1" applyAlignment="1" applyProtection="1">
      <alignment horizontal="right" vertical="center"/>
      <protection locked="0"/>
    </xf>
    <xf numFmtId="164" fontId="12" fillId="0" borderId="0" xfId="0" applyNumberFormat="1" applyFont="1" applyFill="1" applyBorder="1" applyAlignment="1" applyProtection="1">
      <alignment horizontal="center" vertical="center"/>
      <protection locked="0"/>
    </xf>
    <xf numFmtId="164" fontId="12" fillId="0" borderId="0" xfId="0" applyNumberFormat="1" applyFont="1" applyFill="1" applyBorder="1" applyAlignment="1" applyProtection="1">
      <alignment horizontal="center" vertical="center" wrapText="1"/>
      <protection locked="0"/>
    </xf>
    <xf numFmtId="164" fontId="9" fillId="0" borderId="0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Border="1"/>
    <xf numFmtId="165" fontId="9" fillId="0" borderId="0" xfId="0" applyNumberFormat="1" applyFont="1"/>
    <xf numFmtId="3" fontId="7" fillId="0" borderId="0" xfId="0" applyNumberFormat="1" applyFont="1" applyFill="1" applyBorder="1" applyAlignment="1" applyProtection="1">
      <alignment vertical="center" wrapText="1"/>
      <protection locked="0"/>
    </xf>
    <xf numFmtId="164" fontId="8" fillId="6" borderId="0" xfId="0" applyNumberFormat="1" applyFont="1" applyFill="1" applyAlignment="1">
      <alignment horizontal="center"/>
    </xf>
    <xf numFmtId="164" fontId="9" fillId="0" borderId="0" xfId="0" applyNumberFormat="1" applyFont="1"/>
    <xf numFmtId="164" fontId="8" fillId="5" borderId="0" xfId="0" applyNumberFormat="1" applyFont="1" applyFill="1" applyAlignment="1">
      <alignment horizontal="center"/>
    </xf>
    <xf numFmtId="164" fontId="15" fillId="7" borderId="0" xfId="0" applyNumberFormat="1" applyFont="1" applyFill="1" applyAlignment="1">
      <alignment horizontal="center"/>
    </xf>
    <xf numFmtId="0" fontId="9" fillId="0" borderId="0" xfId="0" applyFont="1" applyAlignment="1">
      <alignment vertical="center" wrapText="1"/>
    </xf>
    <xf numFmtId="164" fontId="9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wrapText="1"/>
    </xf>
    <xf numFmtId="0" fontId="8" fillId="2" borderId="2" xfId="0" applyFont="1" applyFill="1" applyBorder="1" applyAlignment="1" applyProtection="1">
      <alignment horizontal="center" wrapText="1"/>
      <protection locked="0"/>
    </xf>
    <xf numFmtId="0" fontId="8" fillId="2" borderId="2" xfId="0" applyFont="1" applyFill="1" applyBorder="1" applyAlignment="1" applyProtection="1">
      <alignment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166" fontId="9" fillId="2" borderId="2" xfId="0" applyNumberFormat="1" applyFont="1" applyFill="1" applyBorder="1" applyAlignment="1" applyProtection="1">
      <alignment vertical="center" wrapText="1"/>
      <protection locked="0"/>
    </xf>
    <xf numFmtId="0" fontId="9" fillId="0" borderId="3" xfId="0" applyFont="1" applyBorder="1" applyAlignment="1">
      <alignment vertical="center" wrapText="1"/>
    </xf>
    <xf numFmtId="0" fontId="9" fillId="0" borderId="0" xfId="0" applyFont="1" applyAlignment="1">
      <alignment wrapText="1"/>
    </xf>
    <xf numFmtId="164" fontId="16" fillId="3" borderId="6" xfId="0" applyNumberFormat="1" applyFont="1" applyFill="1" applyBorder="1" applyAlignment="1" applyProtection="1">
      <alignment horizontal="center" vertical="center"/>
      <protection hidden="1"/>
    </xf>
    <xf numFmtId="164" fontId="16" fillId="3" borderId="9" xfId="0" applyNumberFormat="1" applyFont="1" applyFill="1" applyBorder="1" applyAlignment="1" applyProtection="1">
      <alignment horizontal="center" vertical="center"/>
      <protection hidden="1"/>
    </xf>
    <xf numFmtId="0" fontId="9" fillId="0" borderId="9" xfId="0" applyFont="1" applyFill="1" applyBorder="1" applyAlignment="1">
      <alignment horizontal="center" vertical="center"/>
    </xf>
    <xf numFmtId="0" fontId="9" fillId="0" borderId="0" xfId="0" applyFont="1" applyFill="1"/>
    <xf numFmtId="164" fontId="16" fillId="4" borderId="16" xfId="0" applyNumberFormat="1" applyFont="1" applyFill="1" applyBorder="1" applyAlignment="1" applyProtection="1">
      <alignment horizontal="center" vertical="center"/>
      <protection hidden="1"/>
    </xf>
    <xf numFmtId="164" fontId="16" fillId="4" borderId="9" xfId="0" applyNumberFormat="1" applyFont="1" applyFill="1" applyBorder="1" applyAlignment="1" applyProtection="1">
      <alignment horizontal="center" vertical="center"/>
      <protection hidden="1"/>
    </xf>
    <xf numFmtId="164" fontId="16" fillId="4" borderId="13" xfId="0" applyNumberFormat="1" applyFont="1" applyFill="1" applyBorder="1" applyAlignment="1" applyProtection="1">
      <alignment horizontal="center" vertical="center"/>
      <protection hidden="1"/>
    </xf>
    <xf numFmtId="164" fontId="16" fillId="4" borderId="17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64" fontId="8" fillId="0" borderId="18" xfId="0" applyNumberFormat="1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right"/>
    </xf>
    <xf numFmtId="164" fontId="9" fillId="0" borderId="0" xfId="0" applyNumberFormat="1" applyFont="1" applyBorder="1"/>
    <xf numFmtId="0" fontId="12" fillId="0" borderId="0" xfId="0" applyFont="1" applyBorder="1" applyAlignment="1" applyProtection="1">
      <alignment horizontal="center" vertical="center"/>
      <protection locked="0"/>
    </xf>
    <xf numFmtId="164" fontId="9" fillId="0" borderId="0" xfId="0" applyNumberFormat="1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0" fontId="18" fillId="7" borderId="21" xfId="0" applyFont="1" applyFill="1" applyBorder="1" applyAlignment="1">
      <alignment horizontal="center"/>
    </xf>
    <xf numFmtId="0" fontId="18" fillId="7" borderId="22" xfId="0" applyFont="1" applyFill="1" applyBorder="1"/>
    <xf numFmtId="0" fontId="15" fillId="7" borderId="22" xfId="0" applyFont="1" applyFill="1" applyBorder="1" applyAlignment="1" applyProtection="1">
      <alignment horizontal="right" vertical="center"/>
      <protection locked="0"/>
    </xf>
    <xf numFmtId="0" fontId="18" fillId="7" borderId="22" xfId="0" applyFont="1" applyFill="1" applyBorder="1" applyAlignment="1" applyProtection="1">
      <alignment horizontal="center" vertical="center"/>
      <protection locked="0"/>
    </xf>
    <xf numFmtId="164" fontId="18" fillId="7" borderId="22" xfId="0" applyNumberFormat="1" applyFont="1" applyFill="1" applyBorder="1" applyAlignment="1">
      <alignment horizontal="center" vertical="center"/>
    </xf>
    <xf numFmtId="167" fontId="18" fillId="7" borderId="22" xfId="0" applyNumberFormat="1" applyFont="1" applyFill="1" applyBorder="1" applyAlignment="1">
      <alignment horizontal="center" vertical="center"/>
    </xf>
    <xf numFmtId="0" fontId="18" fillId="7" borderId="22" xfId="0" applyFont="1" applyFill="1" applyBorder="1" applyAlignment="1">
      <alignment horizontal="center" vertical="center"/>
    </xf>
    <xf numFmtId="164" fontId="9" fillId="0" borderId="19" xfId="0" applyNumberFormat="1" applyFont="1" applyBorder="1" applyAlignment="1">
      <alignment horizontal="center" vertical="center"/>
    </xf>
    <xf numFmtId="166" fontId="9" fillId="0" borderId="0" xfId="0" applyNumberFormat="1" applyFont="1" applyAlignment="1">
      <alignment vertical="center"/>
    </xf>
    <xf numFmtId="166" fontId="9" fillId="0" borderId="0" xfId="0" applyNumberFormat="1" applyFont="1" applyAlignment="1">
      <alignment vertical="center" wrapText="1"/>
    </xf>
    <xf numFmtId="0" fontId="9" fillId="0" borderId="5" xfId="0" applyFont="1" applyFill="1" applyBorder="1" applyAlignment="1">
      <alignment horizontal="center"/>
    </xf>
    <xf numFmtId="0" fontId="12" fillId="0" borderId="6" xfId="0" applyFont="1" applyFill="1" applyBorder="1" applyAlignment="1" applyProtection="1">
      <alignment horizontal="center" vertical="center"/>
      <protection locked="0"/>
    </xf>
    <xf numFmtId="164" fontId="16" fillId="0" borderId="6" xfId="0" applyNumberFormat="1" applyFont="1" applyFill="1" applyBorder="1" applyAlignment="1" applyProtection="1">
      <alignment horizontal="center" vertical="center"/>
      <protection hidden="1"/>
    </xf>
    <xf numFmtId="167" fontId="9" fillId="0" borderId="6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164" fontId="9" fillId="0" borderId="7" xfId="0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/>
    </xf>
    <xf numFmtId="0" fontId="16" fillId="0" borderId="9" xfId="0" applyFont="1" applyFill="1" applyBorder="1" applyAlignment="1" applyProtection="1">
      <alignment horizontal="left" vertical="center"/>
      <protection locked="0"/>
    </xf>
    <xf numFmtId="0" fontId="12" fillId="0" borderId="9" xfId="0" applyFont="1" applyFill="1" applyBorder="1" applyAlignment="1" applyProtection="1">
      <alignment horizontal="center" vertical="center"/>
      <protection locked="0"/>
    </xf>
    <xf numFmtId="164" fontId="16" fillId="0" borderId="9" xfId="0" applyNumberFormat="1" applyFont="1" applyFill="1" applyBorder="1" applyAlignment="1" applyProtection="1">
      <alignment horizontal="center" vertical="center"/>
      <protection locked="0"/>
    </xf>
    <xf numFmtId="164" fontId="16" fillId="0" borderId="9" xfId="0" applyNumberFormat="1" applyFont="1" applyFill="1" applyBorder="1" applyAlignment="1" applyProtection="1">
      <alignment horizontal="center" vertical="center"/>
      <protection hidden="1"/>
    </xf>
    <xf numFmtId="167" fontId="9" fillId="0" borderId="9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 wrapText="1"/>
    </xf>
    <xf numFmtId="164" fontId="9" fillId="0" borderId="10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16" fillId="0" borderId="11" xfId="0" applyFont="1" applyFill="1" applyBorder="1" applyAlignment="1" applyProtection="1">
      <alignment horizontal="left" vertical="center"/>
      <protection locked="0"/>
    </xf>
    <xf numFmtId="0" fontId="12" fillId="0" borderId="11" xfId="0" applyFont="1" applyFill="1" applyBorder="1" applyAlignment="1" applyProtection="1">
      <alignment horizontal="center" vertical="center"/>
      <protection locked="0"/>
    </xf>
    <xf numFmtId="167" fontId="9" fillId="0" borderId="11" xfId="0" applyNumberFormat="1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/>
    </xf>
    <xf numFmtId="164" fontId="9" fillId="0" borderId="14" xfId="0" applyNumberFormat="1" applyFont="1" applyFill="1" applyBorder="1" applyAlignment="1">
      <alignment horizontal="center" vertical="center"/>
    </xf>
    <xf numFmtId="164" fontId="8" fillId="0" borderId="18" xfId="0" applyNumberFormat="1" applyFont="1" applyFill="1" applyBorder="1" applyAlignment="1">
      <alignment horizontal="center" vertical="center"/>
    </xf>
    <xf numFmtId="164" fontId="8" fillId="0" borderId="15" xfId="0" applyNumberFormat="1" applyFont="1" applyFill="1" applyBorder="1" applyAlignment="1">
      <alignment horizontal="center" vertical="center"/>
    </xf>
    <xf numFmtId="164" fontId="8" fillId="0" borderId="19" xfId="0" applyNumberFormat="1" applyFont="1" applyFill="1" applyBorder="1" applyAlignment="1">
      <alignment horizontal="center" vertical="center"/>
    </xf>
    <xf numFmtId="164" fontId="8" fillId="0" borderId="20" xfId="0" applyNumberFormat="1" applyFont="1" applyFill="1" applyBorder="1" applyAlignment="1">
      <alignment horizontal="center" vertical="center"/>
    </xf>
    <xf numFmtId="164" fontId="9" fillId="0" borderId="15" xfId="0" applyNumberFormat="1" applyFont="1" applyFill="1" applyBorder="1" applyAlignment="1">
      <alignment horizontal="center" vertical="center"/>
    </xf>
    <xf numFmtId="164" fontId="8" fillId="4" borderId="0" xfId="0" applyNumberFormat="1" applyFont="1" applyFill="1" applyBorder="1" applyAlignment="1">
      <alignment horizontal="center"/>
    </xf>
    <xf numFmtId="0" fontId="8" fillId="8" borderId="0" xfId="0" applyFont="1" applyFill="1" applyAlignment="1">
      <alignment horizontal="center"/>
    </xf>
    <xf numFmtId="164" fontId="8" fillId="8" borderId="0" xfId="0" applyNumberFormat="1" applyFont="1" applyFill="1" applyBorder="1" applyAlignment="1">
      <alignment horizontal="center"/>
    </xf>
    <xf numFmtId="164" fontId="8" fillId="2" borderId="0" xfId="0" applyNumberFormat="1" applyFont="1" applyFill="1" applyBorder="1" applyAlignment="1">
      <alignment horizontal="center"/>
    </xf>
    <xf numFmtId="164" fontId="8" fillId="3" borderId="0" xfId="0" applyNumberFormat="1" applyFont="1" applyFill="1" applyBorder="1" applyAlignment="1">
      <alignment horizontal="center"/>
    </xf>
    <xf numFmtId="164" fontId="8" fillId="6" borderId="0" xfId="0" applyNumberFormat="1" applyFont="1" applyFill="1" applyBorder="1" applyAlignment="1">
      <alignment horizontal="center"/>
    </xf>
    <xf numFmtId="164" fontId="16" fillId="0" borderId="11" xfId="0" applyNumberFormat="1" applyFon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>
      <alignment vertical="center" wrapText="1"/>
    </xf>
    <xf numFmtId="0" fontId="9" fillId="0" borderId="9" xfId="0" applyFont="1" applyBorder="1"/>
    <xf numFmtId="0" fontId="4" fillId="0" borderId="9" xfId="0" applyFont="1" applyFill="1" applyBorder="1" applyAlignment="1">
      <alignment horizontal="center"/>
    </xf>
    <xf numFmtId="164" fontId="16" fillId="4" borderId="11" xfId="0" applyNumberFormat="1" applyFont="1" applyFill="1" applyBorder="1" applyAlignment="1" applyProtection="1">
      <alignment horizontal="center" vertical="center"/>
      <protection hidden="1"/>
    </xf>
    <xf numFmtId="164" fontId="19" fillId="0" borderId="0" xfId="0" applyNumberFormat="1" applyFont="1" applyFill="1" applyBorder="1" applyAlignment="1" applyProtection="1">
      <alignment horizontal="right" vertical="center" wrapText="1"/>
      <protection locked="0"/>
    </xf>
    <xf numFmtId="164" fontId="7" fillId="0" borderId="0" xfId="0" applyNumberFormat="1" applyFont="1" applyFill="1" applyBorder="1" applyAlignment="1" applyProtection="1">
      <alignment vertical="center" wrapText="1"/>
      <protection locked="0"/>
    </xf>
    <xf numFmtId="0" fontId="20" fillId="0" borderId="0" xfId="0" applyFont="1" applyFill="1" applyBorder="1" applyAlignment="1" applyProtection="1">
      <alignment vertical="center" wrapText="1"/>
      <protection locked="0"/>
    </xf>
    <xf numFmtId="164" fontId="9" fillId="4" borderId="11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/>
    </xf>
    <xf numFmtId="164" fontId="2" fillId="0" borderId="0" xfId="0" applyNumberFormat="1" applyFont="1"/>
    <xf numFmtId="164" fontId="6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Alignment="1">
      <alignment vertical="center"/>
    </xf>
    <xf numFmtId="0" fontId="15" fillId="7" borderId="0" xfId="0" applyFont="1" applyFill="1" applyAlignment="1">
      <alignment horizontal="center"/>
    </xf>
    <xf numFmtId="166" fontId="6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8" fillId="5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8" fillId="2" borderId="0" xfId="0" applyFont="1" applyFill="1" applyAlignment="1">
      <alignment horizontal="center"/>
    </xf>
    <xf numFmtId="9" fontId="8" fillId="3" borderId="0" xfId="0" applyNumberFormat="1" applyFont="1" applyFill="1" applyAlignment="1">
      <alignment horizontal="center"/>
    </xf>
    <xf numFmtId="0" fontId="8" fillId="4" borderId="0" xfId="0" applyFont="1" applyFill="1" applyAlignment="1">
      <alignment horizontal="center"/>
    </xf>
    <xf numFmtId="0" fontId="8" fillId="6" borderId="0" xfId="0" applyFont="1" applyFill="1" applyAlignment="1">
      <alignment horizontal="center"/>
    </xf>
    <xf numFmtId="0" fontId="8" fillId="8" borderId="9" xfId="0" applyFont="1" applyFill="1" applyBorder="1" applyAlignment="1">
      <alignment horizontal="left"/>
    </xf>
    <xf numFmtId="0" fontId="8" fillId="8" borderId="0" xfId="0" applyFont="1" applyFill="1" applyBorder="1" applyAlignment="1">
      <alignment horizontal="left"/>
    </xf>
    <xf numFmtId="0" fontId="10" fillId="0" borderId="6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horizontal="center"/>
    </xf>
    <xf numFmtId="164" fontId="16" fillId="3" borderId="11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/>
    <xf numFmtId="6" fontId="9" fillId="0" borderId="0" xfId="0" applyNumberFormat="1" applyFont="1"/>
    <xf numFmtId="0" fontId="9" fillId="4" borderId="1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16" fillId="4" borderId="11" xfId="0" applyFont="1" applyFill="1" applyBorder="1" applyAlignment="1" applyProtection="1">
      <alignment horizontal="left" vertical="center"/>
      <protection locked="0"/>
    </xf>
    <xf numFmtId="0" fontId="12" fillId="4" borderId="11" xfId="0" applyFont="1" applyFill="1" applyBorder="1" applyAlignment="1" applyProtection="1">
      <alignment horizontal="center" vertical="center"/>
      <protection locked="0"/>
    </xf>
    <xf numFmtId="164" fontId="16" fillId="4" borderId="11" xfId="0" applyNumberFormat="1" applyFont="1" applyFill="1" applyBorder="1" applyAlignment="1" applyProtection="1">
      <alignment horizontal="center" vertical="center"/>
      <protection locked="0"/>
    </xf>
    <xf numFmtId="167" fontId="9" fillId="4" borderId="11" xfId="0" applyNumberFormat="1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/>
    </xf>
    <xf numFmtId="164" fontId="9" fillId="4" borderId="14" xfId="0" applyNumberFormat="1" applyFont="1" applyFill="1" applyBorder="1" applyAlignment="1">
      <alignment horizontal="center" vertical="center"/>
    </xf>
    <xf numFmtId="164" fontId="9" fillId="4" borderId="6" xfId="0" applyNumberFormat="1" applyFont="1" applyFill="1" applyBorder="1" applyAlignment="1">
      <alignment horizontal="center" vertical="center"/>
    </xf>
    <xf numFmtId="164" fontId="9" fillId="0" borderId="16" xfId="0" applyNumberFormat="1" applyFont="1" applyFill="1" applyBorder="1" applyAlignment="1">
      <alignment horizontal="center" vertical="center"/>
    </xf>
    <xf numFmtId="6" fontId="9" fillId="4" borderId="6" xfId="0" applyNumberFormat="1" applyFont="1" applyFill="1" applyBorder="1"/>
    <xf numFmtId="164" fontId="16" fillId="3" borderId="24" xfId="0" applyNumberFormat="1" applyFont="1" applyFill="1" applyBorder="1" applyAlignment="1" applyProtection="1">
      <alignment horizontal="center" vertical="center"/>
      <protection hidden="1"/>
    </xf>
    <xf numFmtId="0" fontId="9" fillId="0" borderId="23" xfId="0" applyFont="1" applyBorder="1"/>
    <xf numFmtId="0" fontId="9" fillId="0" borderId="13" xfId="0" applyFont="1" applyFill="1" applyBorder="1" applyAlignment="1">
      <alignment horizontal="center" vertical="center"/>
    </xf>
    <xf numFmtId="0" fontId="9" fillId="0" borderId="3" xfId="0" applyFont="1" applyBorder="1"/>
    <xf numFmtId="0" fontId="8" fillId="8" borderId="13" xfId="0" applyFont="1" applyFill="1" applyBorder="1" applyAlignment="1">
      <alignment horizontal="left"/>
    </xf>
    <xf numFmtId="0" fontId="13" fillId="0" borderId="0" xfId="0" applyFont="1"/>
    <xf numFmtId="164" fontId="9" fillId="9" borderId="9" xfId="0" applyNumberFormat="1" applyFont="1" applyFill="1" applyBorder="1" applyAlignment="1">
      <alignment horizontal="center" vertical="center"/>
    </xf>
    <xf numFmtId="164" fontId="9" fillId="10" borderId="9" xfId="0" applyNumberFormat="1" applyFont="1" applyFill="1" applyBorder="1" applyAlignment="1">
      <alignment horizontal="center" vertical="center"/>
    </xf>
    <xf numFmtId="164" fontId="18" fillId="4" borderId="13" xfId="0" applyNumberFormat="1" applyFont="1" applyFill="1" applyBorder="1" applyAlignment="1">
      <alignment horizontal="center" vertical="center"/>
    </xf>
    <xf numFmtId="164" fontId="16" fillId="8" borderId="9" xfId="0" applyNumberFormat="1" applyFont="1" applyFill="1" applyBorder="1" applyAlignment="1" applyProtection="1">
      <alignment horizontal="center" vertical="center"/>
      <protection hidden="1"/>
    </xf>
    <xf numFmtId="164" fontId="4" fillId="8" borderId="9" xfId="0" applyNumberFormat="1" applyFont="1" applyFill="1" applyBorder="1" applyAlignment="1">
      <alignment horizontal="center"/>
    </xf>
    <xf numFmtId="164" fontId="16" fillId="8" borderId="13" xfId="0" applyNumberFormat="1" applyFont="1" applyFill="1" applyBorder="1" applyAlignment="1" applyProtection="1">
      <alignment horizontal="center" vertical="center"/>
      <protection hidden="1"/>
    </xf>
    <xf numFmtId="0" fontId="8" fillId="9" borderId="9" xfId="0" applyFont="1" applyFill="1" applyBorder="1" applyAlignment="1">
      <alignment horizontal="center"/>
    </xf>
    <xf numFmtId="49" fontId="8" fillId="9" borderId="9" xfId="0" applyNumberFormat="1" applyFont="1" applyFill="1" applyBorder="1" applyAlignment="1">
      <alignment horizontal="center"/>
    </xf>
    <xf numFmtId="49" fontId="8" fillId="4" borderId="6" xfId="0" applyNumberFormat="1" applyFont="1" applyFill="1" applyBorder="1" applyAlignment="1">
      <alignment horizontal="center"/>
    </xf>
    <xf numFmtId="0" fontId="8" fillId="10" borderId="9" xfId="0" applyFont="1" applyFill="1" applyBorder="1" applyAlignment="1">
      <alignment horizontal="center"/>
    </xf>
    <xf numFmtId="0" fontId="8" fillId="10" borderId="11" xfId="0" applyFont="1" applyFill="1" applyBorder="1" applyAlignment="1">
      <alignment horizontal="center"/>
    </xf>
    <xf numFmtId="0" fontId="1" fillId="11" borderId="3" xfId="0" applyFont="1" applyFill="1" applyBorder="1"/>
    <xf numFmtId="0" fontId="16" fillId="12" borderId="9" xfId="0" applyFont="1" applyFill="1" applyBorder="1" applyAlignment="1" applyProtection="1">
      <alignment horizontal="left" vertical="center"/>
      <protection locked="0"/>
    </xf>
    <xf numFmtId="0" fontId="12" fillId="12" borderId="9" xfId="0" applyFont="1" applyFill="1" applyBorder="1" applyAlignment="1" applyProtection="1">
      <alignment horizontal="center" vertical="center"/>
      <protection locked="0"/>
    </xf>
    <xf numFmtId="164" fontId="16" fillId="12" borderId="9" xfId="0" applyNumberFormat="1" applyFont="1" applyFill="1" applyBorder="1" applyAlignment="1" applyProtection="1">
      <alignment horizontal="center" vertical="center"/>
      <protection locked="0"/>
    </xf>
    <xf numFmtId="0" fontId="1" fillId="11" borderId="9" xfId="0" applyFont="1" applyFill="1" applyBorder="1" applyAlignment="1">
      <alignment vertical="center" wrapText="1"/>
    </xf>
    <xf numFmtId="0" fontId="12" fillId="11" borderId="9" xfId="0" applyFont="1" applyFill="1" applyBorder="1" applyAlignment="1" applyProtection="1">
      <alignment horizontal="center" vertical="center"/>
      <protection locked="0"/>
    </xf>
    <xf numFmtId="0" fontId="1" fillId="12" borderId="0" xfId="0" applyFont="1" applyFill="1"/>
    <xf numFmtId="0" fontId="9" fillId="12" borderId="0" xfId="0" applyFont="1" applyFill="1"/>
    <xf numFmtId="0" fontId="1" fillId="8" borderId="0" xfId="0" applyFont="1" applyFill="1"/>
  </cellXfs>
  <cellStyles count="2">
    <cellStyle name="Currency" xfId="1" builtinId="4"/>
    <cellStyle name="Normal" xfId="0" builtinId="0"/>
  </cellStyles>
  <dxfs count="23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D88FD4"/>
      <color rgb="FFE2F0A5"/>
      <color rgb="FF7F54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6"/>
  <sheetViews>
    <sheetView tabSelected="1" topLeftCell="E9" zoomScale="80" zoomScaleNormal="80" workbookViewId="0">
      <selection activeCell="Q49" sqref="Q49"/>
    </sheetView>
  </sheetViews>
  <sheetFormatPr defaultColWidth="7.375" defaultRowHeight="15" x14ac:dyDescent="0.25"/>
  <cols>
    <col min="1" max="1" width="5.125" style="27" customWidth="1"/>
    <col min="2" max="2" width="5.625" style="31" customWidth="1"/>
    <col min="3" max="3" width="5.75" style="27" bestFit="1" customWidth="1"/>
    <col min="4" max="4" width="0.125" style="27" customWidth="1"/>
    <col min="5" max="5" width="30.625" style="27" customWidth="1"/>
    <col min="6" max="6" width="31.125" style="27" customWidth="1"/>
    <col min="7" max="7" width="13.5" style="27" customWidth="1"/>
    <col min="8" max="8" width="11.625" style="27" customWidth="1"/>
    <col min="9" max="9" width="14.375" style="30" customWidth="1"/>
    <col min="10" max="10" width="8.125" style="30" hidden="1" customWidth="1"/>
    <col min="11" max="11" width="6.875" style="30" hidden="1" customWidth="1"/>
    <col min="12" max="12" width="16.125" style="38" hidden="1" customWidth="1"/>
    <col min="13" max="13" width="12.75" style="30" customWidth="1"/>
    <col min="14" max="14" width="11.5" style="30" bestFit="1" customWidth="1"/>
    <col min="15" max="15" width="11.125" style="30" bestFit="1" customWidth="1"/>
    <col min="16" max="16" width="8.125" style="30" hidden="1" customWidth="1"/>
    <col min="17" max="17" width="12.125" style="30" bestFit="1" customWidth="1"/>
    <col min="18" max="18" width="13.625" style="27" hidden="1" customWidth="1"/>
    <col min="19" max="19" width="10.375" style="27" hidden="1" customWidth="1"/>
    <col min="20" max="20" width="7.375" style="27"/>
    <col min="21" max="21" width="4.75" style="27" customWidth="1"/>
    <col min="22" max="22" width="12" style="27" customWidth="1"/>
    <col min="23" max="23" width="3" style="27" customWidth="1"/>
    <col min="24" max="24" width="12.125" style="27" hidden="1" customWidth="1"/>
    <col min="25" max="16384" width="7.375" style="27"/>
  </cols>
  <sheetData>
    <row r="1" spans="1:20" ht="23.25" x14ac:dyDescent="0.35">
      <c r="A1" s="124" t="s">
        <v>70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</row>
    <row r="2" spans="1:20" x14ac:dyDescent="0.25">
      <c r="A2" s="28"/>
      <c r="B2" s="29"/>
      <c r="C2" s="29"/>
      <c r="D2" s="29"/>
      <c r="E2" s="29"/>
      <c r="F2" s="29"/>
      <c r="G2" s="29"/>
      <c r="H2" s="29"/>
      <c r="I2" s="120" t="s">
        <v>91</v>
      </c>
      <c r="L2" s="30"/>
    </row>
    <row r="3" spans="1:20" ht="25.5" x14ac:dyDescent="0.25">
      <c r="D3" s="125" t="s">
        <v>0</v>
      </c>
      <c r="E3" s="125"/>
      <c r="F3" s="105">
        <v>14222725</v>
      </c>
      <c r="G3" s="32"/>
      <c r="H3" s="1" t="s">
        <v>48</v>
      </c>
      <c r="I3" s="115" t="s">
        <v>75</v>
      </c>
      <c r="J3" s="2"/>
      <c r="K3" s="2"/>
      <c r="L3" s="2"/>
      <c r="M3" s="115" t="s">
        <v>76</v>
      </c>
    </row>
    <row r="4" spans="1:20" x14ac:dyDescent="0.25">
      <c r="D4" s="126" t="s">
        <v>77</v>
      </c>
      <c r="E4" s="126"/>
      <c r="F4" s="106">
        <f>F3*1</f>
        <v>14222725</v>
      </c>
      <c r="G4" s="3"/>
      <c r="H4" s="5">
        <f>F4+F5</f>
        <v>14933861</v>
      </c>
      <c r="I4" s="119">
        <f>F4+F5+F7</f>
        <v>15959115</v>
      </c>
      <c r="J4" s="2"/>
      <c r="K4" s="2"/>
      <c r="L4" s="2"/>
      <c r="M4" s="114">
        <f>F4+F5+F7+F9</f>
        <v>16385797</v>
      </c>
    </row>
    <row r="5" spans="1:20" x14ac:dyDescent="0.25">
      <c r="D5" s="127" t="s">
        <v>89</v>
      </c>
      <c r="E5" s="127"/>
      <c r="F5" s="102">
        <f>F6</f>
        <v>711136</v>
      </c>
      <c r="G5" s="113"/>
      <c r="H5" s="3"/>
      <c r="I5" s="33"/>
      <c r="J5" s="2"/>
      <c r="K5" s="2"/>
      <c r="L5" s="2"/>
      <c r="M5" s="4"/>
    </row>
    <row r="6" spans="1:20" x14ac:dyDescent="0.25">
      <c r="D6" s="128" t="s">
        <v>59</v>
      </c>
      <c r="E6" s="128"/>
      <c r="F6" s="107">
        <v>711136</v>
      </c>
      <c r="G6" s="35"/>
      <c r="H6" s="3"/>
      <c r="I6" s="2"/>
      <c r="J6" s="2"/>
      <c r="K6" s="2"/>
      <c r="L6" s="2"/>
      <c r="M6" s="2"/>
    </row>
    <row r="7" spans="1:20" x14ac:dyDescent="0.25">
      <c r="D7" s="103"/>
      <c r="E7" s="103" t="s">
        <v>58</v>
      </c>
      <c r="F7" s="104">
        <v>1025254</v>
      </c>
      <c r="G7" s="35"/>
      <c r="H7" s="3"/>
      <c r="I7" s="2"/>
      <c r="J7" s="2"/>
      <c r="K7" s="2"/>
      <c r="L7" s="2"/>
      <c r="M7" s="2"/>
    </row>
    <row r="8" spans="1:20" x14ac:dyDescent="0.25">
      <c r="D8" s="123" t="s">
        <v>49</v>
      </c>
      <c r="E8" s="123"/>
      <c r="F8" s="36">
        <v>493683</v>
      </c>
      <c r="G8" s="118" t="s">
        <v>90</v>
      </c>
      <c r="H8" s="3"/>
      <c r="I8" s="2"/>
      <c r="J8" s="2"/>
      <c r="K8" s="2"/>
      <c r="L8" s="2"/>
      <c r="M8" s="2"/>
    </row>
    <row r="9" spans="1:20" ht="17.45" customHeight="1" x14ac:dyDescent="0.25">
      <c r="D9" s="121" t="s">
        <v>1</v>
      </c>
      <c r="E9" s="121"/>
      <c r="F9" s="37">
        <v>426682</v>
      </c>
      <c r="G9" s="122" t="s">
        <v>50</v>
      </c>
      <c r="H9" s="122"/>
      <c r="I9" s="122"/>
      <c r="J9" s="122"/>
      <c r="K9" s="122"/>
      <c r="L9" s="122"/>
      <c r="M9" s="122"/>
      <c r="N9" s="122"/>
    </row>
    <row r="10" spans="1:20" ht="15.75" thickBot="1" x14ac:dyDescent="0.3">
      <c r="M10" s="30" t="s">
        <v>51</v>
      </c>
      <c r="N10" s="39"/>
      <c r="O10" s="39"/>
      <c r="P10" s="39"/>
      <c r="Q10" s="39"/>
    </row>
    <row r="11" spans="1:20" s="46" customFormat="1" ht="30.75" thickBot="1" x14ac:dyDescent="0.3">
      <c r="A11" s="40" t="s">
        <v>2</v>
      </c>
      <c r="B11" s="6" t="s">
        <v>3</v>
      </c>
      <c r="C11" s="41" t="s">
        <v>4</v>
      </c>
      <c r="D11" s="41" t="s">
        <v>5</v>
      </c>
      <c r="E11" s="42" t="s">
        <v>6</v>
      </c>
      <c r="F11" s="42" t="s">
        <v>7</v>
      </c>
      <c r="G11" s="43" t="s">
        <v>8</v>
      </c>
      <c r="H11" s="43" t="s">
        <v>9</v>
      </c>
      <c r="I11" s="44" t="s">
        <v>10</v>
      </c>
      <c r="J11" s="7" t="s">
        <v>11</v>
      </c>
      <c r="K11" s="8" t="s">
        <v>12</v>
      </c>
      <c r="L11" s="9" t="s">
        <v>13</v>
      </c>
      <c r="M11" s="9" t="s">
        <v>14</v>
      </c>
      <c r="N11" s="9" t="s">
        <v>15</v>
      </c>
      <c r="O11" s="9" t="s">
        <v>16</v>
      </c>
      <c r="P11" s="45"/>
      <c r="Q11" s="109" t="s">
        <v>71</v>
      </c>
    </row>
    <row r="12" spans="1:20" x14ac:dyDescent="0.25">
      <c r="A12" s="81">
        <v>1</v>
      </c>
      <c r="B12" s="12">
        <v>95</v>
      </c>
      <c r="C12" s="160">
        <v>1</v>
      </c>
      <c r="D12" s="12"/>
      <c r="E12" s="82" t="s">
        <v>32</v>
      </c>
      <c r="F12" s="82" t="s">
        <v>61</v>
      </c>
      <c r="G12" s="83" t="s">
        <v>19</v>
      </c>
      <c r="H12" s="84" t="s">
        <v>52</v>
      </c>
      <c r="I12" s="85">
        <v>470506</v>
      </c>
      <c r="J12" s="13"/>
      <c r="K12" s="86"/>
      <c r="L12" s="87"/>
      <c r="M12" s="13">
        <f>I12</f>
        <v>470506</v>
      </c>
      <c r="N12" s="154">
        <f>M12</f>
        <v>470506</v>
      </c>
      <c r="O12" s="13"/>
      <c r="P12" s="49"/>
      <c r="Q12" s="88"/>
      <c r="S12" s="47">
        <v>127903</v>
      </c>
    </row>
    <row r="13" spans="1:20" x14ac:dyDescent="0.25">
      <c r="A13" s="89">
        <v>2</v>
      </c>
      <c r="B13" s="12">
        <v>95</v>
      </c>
      <c r="C13" s="160">
        <v>1</v>
      </c>
      <c r="D13" s="12"/>
      <c r="E13" s="82" t="s">
        <v>32</v>
      </c>
      <c r="F13" s="82" t="s">
        <v>62</v>
      </c>
      <c r="G13" s="83" t="s">
        <v>19</v>
      </c>
      <c r="H13" s="84" t="s">
        <v>52</v>
      </c>
      <c r="I13" s="85">
        <v>424257</v>
      </c>
      <c r="J13" s="13"/>
      <c r="K13" s="86"/>
      <c r="L13" s="87"/>
      <c r="M13" s="13">
        <f>M12+I13</f>
        <v>894763</v>
      </c>
      <c r="N13" s="154">
        <f t="shared" ref="N13:N33" si="0">M13</f>
        <v>894763</v>
      </c>
      <c r="O13" s="13"/>
      <c r="P13" s="49"/>
      <c r="Q13" s="88"/>
      <c r="S13" s="48">
        <v>422158</v>
      </c>
    </row>
    <row r="14" spans="1:20" x14ac:dyDescent="0.25">
      <c r="A14" s="89">
        <v>3</v>
      </c>
      <c r="B14" s="12">
        <v>95</v>
      </c>
      <c r="C14" s="160">
        <v>1</v>
      </c>
      <c r="D14" s="12"/>
      <c r="E14" s="82" t="s">
        <v>32</v>
      </c>
      <c r="F14" s="82" t="s">
        <v>60</v>
      </c>
      <c r="G14" s="83" t="s">
        <v>19</v>
      </c>
      <c r="H14" s="84" t="s">
        <v>52</v>
      </c>
      <c r="I14" s="85">
        <v>141151</v>
      </c>
      <c r="J14" s="13"/>
      <c r="K14" s="86"/>
      <c r="L14" s="87"/>
      <c r="M14" s="13">
        <f t="shared" ref="M14:M34" si="1">M13+I14</f>
        <v>1035914</v>
      </c>
      <c r="N14" s="154">
        <f t="shared" si="0"/>
        <v>1035914</v>
      </c>
      <c r="O14" s="13"/>
      <c r="P14" s="49"/>
      <c r="Q14" s="13"/>
      <c r="S14" s="148">
        <v>353891</v>
      </c>
      <c r="T14" s="149"/>
    </row>
    <row r="15" spans="1:20" x14ac:dyDescent="0.25">
      <c r="A15" s="81">
        <v>4</v>
      </c>
      <c r="B15" s="12">
        <v>94</v>
      </c>
      <c r="C15" s="160">
        <v>1</v>
      </c>
      <c r="D15" s="12"/>
      <c r="E15" s="82" t="s">
        <v>33</v>
      </c>
      <c r="F15" s="82" t="s">
        <v>34</v>
      </c>
      <c r="G15" s="83" t="s">
        <v>19</v>
      </c>
      <c r="H15" s="84" t="s">
        <v>52</v>
      </c>
      <c r="I15" s="85">
        <v>3658066</v>
      </c>
      <c r="J15" s="13"/>
      <c r="K15" s="86"/>
      <c r="L15" s="87"/>
      <c r="M15" s="13">
        <f t="shared" si="1"/>
        <v>4693980</v>
      </c>
      <c r="N15" s="154">
        <f t="shared" si="0"/>
        <v>4693980</v>
      </c>
      <c r="O15" s="13"/>
      <c r="P15" s="49"/>
      <c r="Q15" s="88"/>
      <c r="S15" s="48">
        <v>3003814</v>
      </c>
    </row>
    <row r="16" spans="1:20" x14ac:dyDescent="0.25">
      <c r="A16" s="81">
        <v>5</v>
      </c>
      <c r="B16" s="12">
        <v>94</v>
      </c>
      <c r="C16" s="160">
        <v>1</v>
      </c>
      <c r="D16" s="12"/>
      <c r="E16" s="15" t="s">
        <v>33</v>
      </c>
      <c r="F16" s="15" t="s">
        <v>64</v>
      </c>
      <c r="G16" s="83" t="s">
        <v>19</v>
      </c>
      <c r="H16" s="84" t="s">
        <v>52</v>
      </c>
      <c r="I16" s="85">
        <v>2925092</v>
      </c>
      <c r="J16" s="13"/>
      <c r="K16" s="86"/>
      <c r="L16" s="87"/>
      <c r="M16" s="13">
        <f t="shared" si="1"/>
        <v>7619072</v>
      </c>
      <c r="N16" s="154">
        <f t="shared" si="0"/>
        <v>7619072</v>
      </c>
      <c r="O16" s="13"/>
      <c r="P16" s="49"/>
      <c r="Q16" s="88"/>
      <c r="R16" s="50"/>
      <c r="S16" s="48">
        <v>1983156</v>
      </c>
    </row>
    <row r="17" spans="1:24" x14ac:dyDescent="0.25">
      <c r="A17" s="81">
        <v>6</v>
      </c>
      <c r="B17" s="12">
        <v>94</v>
      </c>
      <c r="C17" s="160">
        <v>1</v>
      </c>
      <c r="D17" s="12"/>
      <c r="E17" s="82" t="s">
        <v>33</v>
      </c>
      <c r="F17" s="82" t="s">
        <v>35</v>
      </c>
      <c r="G17" s="83" t="s">
        <v>19</v>
      </c>
      <c r="H17" s="84" t="s">
        <v>52</v>
      </c>
      <c r="I17" s="85">
        <v>2353656</v>
      </c>
      <c r="J17" s="13"/>
      <c r="K17" s="86"/>
      <c r="L17" s="87"/>
      <c r="M17" s="13">
        <f t="shared" si="1"/>
        <v>9972728</v>
      </c>
      <c r="N17" s="154">
        <f t="shared" si="0"/>
        <v>9972728</v>
      </c>
      <c r="O17" s="13"/>
      <c r="P17" s="49"/>
      <c r="Q17" s="88"/>
      <c r="S17" s="48">
        <v>189223</v>
      </c>
    </row>
    <row r="18" spans="1:24" x14ac:dyDescent="0.25">
      <c r="A18" s="81">
        <v>7</v>
      </c>
      <c r="B18" s="12">
        <v>94</v>
      </c>
      <c r="C18" s="160">
        <v>1</v>
      </c>
      <c r="D18" s="12"/>
      <c r="E18" s="82" t="s">
        <v>33</v>
      </c>
      <c r="F18" s="82" t="s">
        <v>38</v>
      </c>
      <c r="G18" s="83" t="s">
        <v>19</v>
      </c>
      <c r="H18" s="84" t="s">
        <v>52</v>
      </c>
      <c r="I18" s="85">
        <v>557744</v>
      </c>
      <c r="J18" s="13"/>
      <c r="K18" s="86"/>
      <c r="L18" s="87"/>
      <c r="M18" s="13">
        <f t="shared" si="1"/>
        <v>10530472</v>
      </c>
      <c r="N18" s="154">
        <f t="shared" si="0"/>
        <v>10530472</v>
      </c>
      <c r="O18" s="13"/>
      <c r="P18" s="49"/>
      <c r="Q18" s="88"/>
      <c r="S18" s="48"/>
    </row>
    <row r="19" spans="1:24" x14ac:dyDescent="0.25">
      <c r="A19" s="81">
        <v>8</v>
      </c>
      <c r="B19" s="12">
        <v>94</v>
      </c>
      <c r="C19" s="160">
        <v>1</v>
      </c>
      <c r="D19" s="14"/>
      <c r="E19" s="82" t="s">
        <v>33</v>
      </c>
      <c r="F19" s="82" t="s">
        <v>37</v>
      </c>
      <c r="G19" s="83" t="s">
        <v>19</v>
      </c>
      <c r="H19" s="84" t="s">
        <v>52</v>
      </c>
      <c r="I19" s="85">
        <v>447301</v>
      </c>
      <c r="J19" s="13"/>
      <c r="K19" s="86"/>
      <c r="L19" s="87"/>
      <c r="M19" s="13">
        <f t="shared" si="1"/>
        <v>10977773</v>
      </c>
      <c r="N19" s="154">
        <f t="shared" si="0"/>
        <v>10977773</v>
      </c>
      <c r="O19" s="13"/>
      <c r="P19" s="49"/>
      <c r="Q19" s="88"/>
      <c r="S19" s="48"/>
    </row>
    <row r="20" spans="1:24" x14ac:dyDescent="0.25">
      <c r="A20" s="81">
        <v>9</v>
      </c>
      <c r="B20" s="12">
        <v>94</v>
      </c>
      <c r="C20" s="160">
        <v>1</v>
      </c>
      <c r="D20" s="12"/>
      <c r="E20" s="82" t="s">
        <v>33</v>
      </c>
      <c r="F20" s="82" t="s">
        <v>36</v>
      </c>
      <c r="G20" s="83" t="s">
        <v>53</v>
      </c>
      <c r="H20" s="84" t="s">
        <v>52</v>
      </c>
      <c r="I20" s="85">
        <v>324391</v>
      </c>
      <c r="J20" s="13"/>
      <c r="K20" s="86"/>
      <c r="L20" s="87"/>
      <c r="M20" s="13">
        <f t="shared" si="1"/>
        <v>11302164</v>
      </c>
      <c r="N20" s="154">
        <f t="shared" si="0"/>
        <v>11302164</v>
      </c>
      <c r="O20" s="13"/>
      <c r="P20" s="49"/>
      <c r="Q20" s="88"/>
      <c r="S20" s="48"/>
    </row>
    <row r="21" spans="1:24" x14ac:dyDescent="0.25">
      <c r="A21" s="81">
        <v>10</v>
      </c>
      <c r="B21" s="12">
        <v>94</v>
      </c>
      <c r="C21" s="160">
        <v>1</v>
      </c>
      <c r="D21" s="110"/>
      <c r="E21" s="82" t="s">
        <v>33</v>
      </c>
      <c r="F21" s="82" t="s">
        <v>72</v>
      </c>
      <c r="G21" s="83" t="s">
        <v>19</v>
      </c>
      <c r="H21" s="84" t="s">
        <v>54</v>
      </c>
      <c r="I21" s="85">
        <v>190507</v>
      </c>
      <c r="J21" s="13"/>
      <c r="K21" s="86"/>
      <c r="L21" s="87"/>
      <c r="M21" s="13">
        <f t="shared" si="1"/>
        <v>11492671</v>
      </c>
      <c r="N21" s="154">
        <f t="shared" si="0"/>
        <v>11492671</v>
      </c>
      <c r="O21" s="13"/>
      <c r="P21" s="49"/>
      <c r="Q21" s="88"/>
      <c r="S21" s="48">
        <v>479792</v>
      </c>
    </row>
    <row r="22" spans="1:24" x14ac:dyDescent="0.25">
      <c r="A22" s="81">
        <v>11</v>
      </c>
      <c r="B22" s="12">
        <v>94</v>
      </c>
      <c r="C22" s="160">
        <v>1</v>
      </c>
      <c r="D22" s="12"/>
      <c r="E22" s="15" t="s">
        <v>33</v>
      </c>
      <c r="F22" s="15" t="s">
        <v>66</v>
      </c>
      <c r="G22" s="83" t="s">
        <v>19</v>
      </c>
      <c r="H22" s="84" t="s">
        <v>55</v>
      </c>
      <c r="I22" s="85">
        <v>157163</v>
      </c>
      <c r="J22" s="13"/>
      <c r="K22" s="86"/>
      <c r="L22" s="87"/>
      <c r="M22" s="13">
        <f t="shared" si="1"/>
        <v>11649834</v>
      </c>
      <c r="N22" s="154">
        <f t="shared" si="0"/>
        <v>11649834</v>
      </c>
      <c r="O22" s="13"/>
      <c r="P22" s="49"/>
      <c r="Q22" s="88"/>
      <c r="S22" s="48">
        <v>46069</v>
      </c>
    </row>
    <row r="23" spans="1:24" x14ac:dyDescent="0.25">
      <c r="A23" s="81">
        <v>12</v>
      </c>
      <c r="B23" s="12">
        <v>94</v>
      </c>
      <c r="C23" s="161" t="s">
        <v>97</v>
      </c>
      <c r="D23" s="12"/>
      <c r="E23" s="82" t="s">
        <v>33</v>
      </c>
      <c r="F23" s="82" t="s">
        <v>65</v>
      </c>
      <c r="G23" s="83" t="s">
        <v>19</v>
      </c>
      <c r="H23" s="84" t="s">
        <v>54</v>
      </c>
      <c r="I23" s="85">
        <v>45967</v>
      </c>
      <c r="J23" s="13"/>
      <c r="K23" s="86"/>
      <c r="L23" s="87"/>
      <c r="M23" s="13">
        <f t="shared" si="1"/>
        <v>11695801</v>
      </c>
      <c r="N23" s="154">
        <f t="shared" si="0"/>
        <v>11695801</v>
      </c>
      <c r="O23" s="13"/>
      <c r="P23" s="13"/>
      <c r="Q23" s="88"/>
      <c r="S23" s="48">
        <v>22640</v>
      </c>
    </row>
    <row r="24" spans="1:24" x14ac:dyDescent="0.25">
      <c r="A24" s="81">
        <v>13</v>
      </c>
      <c r="B24" s="12">
        <v>94</v>
      </c>
      <c r="C24" s="160">
        <v>1</v>
      </c>
      <c r="D24" s="12"/>
      <c r="E24" s="82" t="s">
        <v>26</v>
      </c>
      <c r="F24" s="82" t="s">
        <v>27</v>
      </c>
      <c r="G24" s="83" t="s">
        <v>19</v>
      </c>
      <c r="H24" s="84" t="s">
        <v>20</v>
      </c>
      <c r="I24" s="85">
        <v>40566</v>
      </c>
      <c r="J24" s="13"/>
      <c r="K24" s="86"/>
      <c r="L24" s="87"/>
      <c r="M24" s="13">
        <f t="shared" si="1"/>
        <v>11736367</v>
      </c>
      <c r="N24" s="154">
        <f t="shared" si="0"/>
        <v>11736367</v>
      </c>
      <c r="O24" s="13"/>
      <c r="P24" s="49"/>
      <c r="Q24" s="88"/>
      <c r="S24" s="48">
        <v>2128580</v>
      </c>
    </row>
    <row r="25" spans="1:24" x14ac:dyDescent="0.25">
      <c r="A25" s="81">
        <v>14</v>
      </c>
      <c r="B25" s="12">
        <v>92</v>
      </c>
      <c r="C25" s="160">
        <v>1</v>
      </c>
      <c r="D25" s="12"/>
      <c r="E25" s="15" t="s">
        <v>28</v>
      </c>
      <c r="F25" s="15" t="s">
        <v>63</v>
      </c>
      <c r="G25" s="83" t="s">
        <v>19</v>
      </c>
      <c r="H25" s="89" t="s">
        <v>29</v>
      </c>
      <c r="I25" s="85">
        <v>477648</v>
      </c>
      <c r="J25" s="13"/>
      <c r="K25" s="86"/>
      <c r="L25" s="87"/>
      <c r="M25" s="13">
        <f t="shared" si="1"/>
        <v>12214015</v>
      </c>
      <c r="N25" s="154">
        <f t="shared" si="0"/>
        <v>12214015</v>
      </c>
      <c r="O25" s="13"/>
      <c r="P25" s="49"/>
      <c r="Q25" s="88"/>
      <c r="S25" s="48">
        <v>41791</v>
      </c>
    </row>
    <row r="26" spans="1:24" x14ac:dyDescent="0.25">
      <c r="A26" s="81">
        <v>15</v>
      </c>
      <c r="B26" s="12">
        <v>92</v>
      </c>
      <c r="C26" s="160">
        <v>1</v>
      </c>
      <c r="D26" s="12"/>
      <c r="E26" s="15" t="s">
        <v>28</v>
      </c>
      <c r="F26" s="15" t="s">
        <v>30</v>
      </c>
      <c r="G26" s="83" t="s">
        <v>19</v>
      </c>
      <c r="H26" s="89" t="s">
        <v>29</v>
      </c>
      <c r="I26" s="85">
        <v>310118</v>
      </c>
      <c r="J26" s="13"/>
      <c r="K26" s="86"/>
      <c r="L26" s="87"/>
      <c r="M26" s="13">
        <f t="shared" si="1"/>
        <v>12524133</v>
      </c>
      <c r="N26" s="154">
        <f t="shared" si="0"/>
        <v>12524133</v>
      </c>
      <c r="O26" s="13"/>
      <c r="P26" s="49"/>
      <c r="Q26" s="88"/>
      <c r="S26" s="48">
        <v>310118</v>
      </c>
    </row>
    <row r="27" spans="1:24" x14ac:dyDescent="0.25">
      <c r="A27" s="81">
        <v>16</v>
      </c>
      <c r="B27" s="12">
        <v>91</v>
      </c>
      <c r="C27" s="160">
        <v>1</v>
      </c>
      <c r="D27" s="12"/>
      <c r="E27" s="82" t="s">
        <v>17</v>
      </c>
      <c r="F27" s="82" t="s">
        <v>18</v>
      </c>
      <c r="G27" s="83" t="s">
        <v>19</v>
      </c>
      <c r="H27" s="84" t="s">
        <v>20</v>
      </c>
      <c r="I27" s="85">
        <v>28413</v>
      </c>
      <c r="J27" s="13"/>
      <c r="K27" s="86"/>
      <c r="L27" s="87"/>
      <c r="M27" s="13">
        <f t="shared" si="1"/>
        <v>12552546</v>
      </c>
      <c r="N27" s="154">
        <f t="shared" si="0"/>
        <v>12552546</v>
      </c>
      <c r="O27" s="13"/>
      <c r="P27" s="49"/>
      <c r="Q27" s="88"/>
      <c r="S27" s="48">
        <v>21995</v>
      </c>
    </row>
    <row r="28" spans="1:24" x14ac:dyDescent="0.25">
      <c r="A28" s="81">
        <v>17</v>
      </c>
      <c r="B28" s="12">
        <v>88</v>
      </c>
      <c r="C28" s="160">
        <v>1</v>
      </c>
      <c r="D28" s="12"/>
      <c r="E28" s="82" t="s">
        <v>22</v>
      </c>
      <c r="F28" s="82" t="s">
        <v>23</v>
      </c>
      <c r="G28" s="83" t="s">
        <v>19</v>
      </c>
      <c r="H28" s="84" t="s">
        <v>20</v>
      </c>
      <c r="I28" s="85">
        <v>47251</v>
      </c>
      <c r="J28" s="13"/>
      <c r="K28" s="86"/>
      <c r="L28" s="87"/>
      <c r="M28" s="13">
        <f t="shared" si="1"/>
        <v>12599797</v>
      </c>
      <c r="N28" s="154">
        <f t="shared" si="0"/>
        <v>12599797</v>
      </c>
      <c r="O28" s="13"/>
      <c r="P28" s="49"/>
      <c r="Q28" s="88"/>
      <c r="S28" s="48">
        <v>102895</v>
      </c>
    </row>
    <row r="29" spans="1:24" x14ac:dyDescent="0.25">
      <c r="A29" s="81">
        <v>18</v>
      </c>
      <c r="B29" s="12">
        <v>88</v>
      </c>
      <c r="C29" s="160">
        <v>1</v>
      </c>
      <c r="D29" s="12"/>
      <c r="E29" s="15" t="s">
        <v>31</v>
      </c>
      <c r="F29" s="15" t="s">
        <v>69</v>
      </c>
      <c r="G29" s="83" t="s">
        <v>19</v>
      </c>
      <c r="H29" s="89" t="s">
        <v>20</v>
      </c>
      <c r="I29" s="85">
        <v>16283</v>
      </c>
      <c r="J29" s="13"/>
      <c r="K29" s="86"/>
      <c r="L29" s="87"/>
      <c r="M29" s="13">
        <f t="shared" si="1"/>
        <v>12616080</v>
      </c>
      <c r="N29" s="154">
        <f t="shared" si="0"/>
        <v>12616080</v>
      </c>
      <c r="O29" s="13"/>
      <c r="P29" s="49"/>
      <c r="Q29" s="88"/>
      <c r="S29" s="48">
        <v>31087</v>
      </c>
    </row>
    <row r="30" spans="1:24" x14ac:dyDescent="0.25">
      <c r="A30" s="81">
        <v>19</v>
      </c>
      <c r="B30" s="12">
        <v>86</v>
      </c>
      <c r="C30" s="160">
        <v>1</v>
      </c>
      <c r="D30" s="12"/>
      <c r="E30" s="82" t="s">
        <v>67</v>
      </c>
      <c r="F30" s="82" t="s">
        <v>68</v>
      </c>
      <c r="G30" s="83" t="s">
        <v>19</v>
      </c>
      <c r="H30" s="84" t="s">
        <v>21</v>
      </c>
      <c r="I30" s="85">
        <v>164339</v>
      </c>
      <c r="J30" s="13"/>
      <c r="K30" s="86"/>
      <c r="L30" s="87"/>
      <c r="M30" s="13">
        <f t="shared" si="1"/>
        <v>12780419</v>
      </c>
      <c r="N30" s="154">
        <f t="shared" si="0"/>
        <v>12780419</v>
      </c>
      <c r="O30" s="13"/>
      <c r="P30" s="49"/>
      <c r="Q30" s="88"/>
      <c r="S30" s="48">
        <v>22503</v>
      </c>
    </row>
    <row r="31" spans="1:24" x14ac:dyDescent="0.25">
      <c r="A31" s="81">
        <v>20</v>
      </c>
      <c r="B31" s="12">
        <v>60</v>
      </c>
      <c r="C31" s="160">
        <v>1</v>
      </c>
      <c r="D31" s="12"/>
      <c r="E31" s="169" t="s">
        <v>28</v>
      </c>
      <c r="F31" s="169" t="s">
        <v>99</v>
      </c>
      <c r="G31" s="170" t="s">
        <v>96</v>
      </c>
      <c r="H31" s="111" t="s">
        <v>20</v>
      </c>
      <c r="I31" s="85">
        <v>306249</v>
      </c>
      <c r="J31" s="13"/>
      <c r="K31" s="86"/>
      <c r="L31" s="87"/>
      <c r="M31" s="13">
        <f t="shared" si="1"/>
        <v>13086668</v>
      </c>
      <c r="N31" s="154">
        <f t="shared" si="0"/>
        <v>13086668</v>
      </c>
      <c r="O31" s="13"/>
      <c r="P31" s="49"/>
      <c r="Q31" s="88"/>
      <c r="S31" s="48">
        <v>469588</v>
      </c>
    </row>
    <row r="32" spans="1:24" x14ac:dyDescent="0.25">
      <c r="A32" s="81">
        <v>21</v>
      </c>
      <c r="B32" s="12">
        <v>58</v>
      </c>
      <c r="C32" s="160">
        <v>1</v>
      </c>
      <c r="D32" s="12"/>
      <c r="E32" s="169" t="s">
        <v>73</v>
      </c>
      <c r="F32" s="169" t="s">
        <v>100</v>
      </c>
      <c r="G32" s="170" t="s">
        <v>96</v>
      </c>
      <c r="H32" s="111" t="s">
        <v>20</v>
      </c>
      <c r="I32" s="85">
        <v>297486</v>
      </c>
      <c r="J32" s="13"/>
      <c r="K32" s="86"/>
      <c r="L32" s="87"/>
      <c r="M32" s="13">
        <f t="shared" si="1"/>
        <v>13384154</v>
      </c>
      <c r="N32" s="154">
        <f t="shared" si="0"/>
        <v>13384154</v>
      </c>
      <c r="O32" s="13"/>
      <c r="P32" s="49"/>
      <c r="Q32" s="88"/>
      <c r="S32" s="48">
        <v>53389</v>
      </c>
      <c r="X32" s="135">
        <f>V35-N33</f>
        <v>493683</v>
      </c>
    </row>
    <row r="33" spans="1:24" x14ac:dyDescent="0.25">
      <c r="A33" s="81">
        <v>22</v>
      </c>
      <c r="B33" s="12">
        <v>94</v>
      </c>
      <c r="C33" s="160">
        <v>1</v>
      </c>
      <c r="D33" s="12"/>
      <c r="E33" s="166" t="s">
        <v>24</v>
      </c>
      <c r="F33" s="166" t="s">
        <v>102</v>
      </c>
      <c r="G33" s="167" t="s">
        <v>19</v>
      </c>
      <c r="H33" s="168" t="s">
        <v>25</v>
      </c>
      <c r="I33" s="85">
        <v>344888</v>
      </c>
      <c r="J33" s="13"/>
      <c r="K33" s="86"/>
      <c r="L33" s="87"/>
      <c r="M33" s="13">
        <f t="shared" si="1"/>
        <v>13729042</v>
      </c>
      <c r="N33" s="154">
        <f t="shared" si="0"/>
        <v>13729042</v>
      </c>
      <c r="O33" s="13"/>
      <c r="P33" s="49"/>
      <c r="Q33" s="88"/>
      <c r="S33" s="133"/>
    </row>
    <row r="34" spans="1:24" ht="5.25" customHeight="1" thickBot="1" x14ac:dyDescent="0.3">
      <c r="A34" s="136"/>
      <c r="B34" s="137"/>
      <c r="C34" s="137"/>
      <c r="D34" s="137"/>
      <c r="E34" s="138"/>
      <c r="F34" s="138"/>
      <c r="G34" s="139"/>
      <c r="H34" s="140"/>
      <c r="I34" s="112"/>
      <c r="J34" s="116"/>
      <c r="K34" s="141"/>
      <c r="L34" s="142"/>
      <c r="M34" s="156">
        <f t="shared" si="1"/>
        <v>13729042</v>
      </c>
      <c r="N34" s="116"/>
      <c r="O34" s="116"/>
      <c r="P34" s="143"/>
      <c r="Q34" s="144"/>
      <c r="R34" s="50"/>
      <c r="S34" s="53">
        <v>401301</v>
      </c>
    </row>
    <row r="35" spans="1:24" x14ac:dyDescent="0.25">
      <c r="A35" s="74">
        <v>23</v>
      </c>
      <c r="B35" s="10">
        <v>116</v>
      </c>
      <c r="C35" s="162" t="s">
        <v>98</v>
      </c>
      <c r="D35" s="10"/>
      <c r="E35" s="131" t="s">
        <v>80</v>
      </c>
      <c r="F35" s="131" t="s">
        <v>85</v>
      </c>
      <c r="G35" s="75" t="s">
        <v>74</v>
      </c>
      <c r="H35" s="132" t="s">
        <v>20</v>
      </c>
      <c r="I35" s="76">
        <v>1044136</v>
      </c>
      <c r="J35" s="11"/>
      <c r="K35" s="77"/>
      <c r="L35" s="78"/>
      <c r="M35" s="146">
        <f>M34+I35</f>
        <v>14773178</v>
      </c>
      <c r="N35" s="147">
        <f>V35-N33</f>
        <v>493683</v>
      </c>
      <c r="O35" s="145">
        <f>I35-N35</f>
        <v>550453</v>
      </c>
      <c r="P35" s="79"/>
      <c r="Q35" s="80"/>
      <c r="R35" s="50"/>
      <c r="S35" s="54"/>
      <c r="T35" s="134" t="s">
        <v>92</v>
      </c>
      <c r="V35" s="135">
        <v>14222725</v>
      </c>
      <c r="X35" s="35">
        <f>M33+I35</f>
        <v>14773178</v>
      </c>
    </row>
    <row r="36" spans="1:24" x14ac:dyDescent="0.25">
      <c r="A36" s="81">
        <v>24</v>
      </c>
      <c r="B36" s="12">
        <v>111</v>
      </c>
      <c r="C36" s="163">
        <v>2</v>
      </c>
      <c r="D36" s="12"/>
      <c r="E36" s="82" t="s">
        <v>28</v>
      </c>
      <c r="F36" s="82" t="s">
        <v>81</v>
      </c>
      <c r="G36" s="83" t="s">
        <v>74</v>
      </c>
      <c r="H36" s="84" t="s">
        <v>20</v>
      </c>
      <c r="I36" s="85">
        <v>500000</v>
      </c>
      <c r="J36" s="13"/>
      <c r="K36" s="86"/>
      <c r="L36" s="87"/>
      <c r="M36" s="13">
        <f>M35+I36</f>
        <v>15273178</v>
      </c>
      <c r="N36" s="49"/>
      <c r="O36" s="155">
        <f>O35+I36</f>
        <v>1050453</v>
      </c>
      <c r="P36" s="49"/>
      <c r="Q36" s="88"/>
      <c r="R36" s="50"/>
      <c r="S36" s="51">
        <v>304128</v>
      </c>
      <c r="X36" s="35"/>
    </row>
    <row r="37" spans="1:24" x14ac:dyDescent="0.25">
      <c r="A37" s="81">
        <v>25</v>
      </c>
      <c r="B37" s="12">
        <v>110</v>
      </c>
      <c r="C37" s="163">
        <v>2</v>
      </c>
      <c r="D37" s="12"/>
      <c r="E37" s="82" t="s">
        <v>28</v>
      </c>
      <c r="F37" s="15" t="s">
        <v>84</v>
      </c>
      <c r="G37" s="83" t="s">
        <v>74</v>
      </c>
      <c r="H37" s="89" t="s">
        <v>20</v>
      </c>
      <c r="I37" s="85">
        <v>493000</v>
      </c>
      <c r="J37" s="13"/>
      <c r="K37" s="86"/>
      <c r="L37" s="87"/>
      <c r="M37" s="13">
        <f>M36+I37</f>
        <v>15766178</v>
      </c>
      <c r="N37" s="49"/>
      <c r="O37" s="155">
        <f t="shared" ref="O37:O41" si="2">O36+I37</f>
        <v>1543453</v>
      </c>
      <c r="P37" s="49"/>
      <c r="Q37" s="88"/>
      <c r="R37" s="50"/>
      <c r="S37" s="51"/>
      <c r="T37" s="134" t="s">
        <v>93</v>
      </c>
      <c r="V37" s="35">
        <f>H4</f>
        <v>14933861</v>
      </c>
      <c r="X37" s="35">
        <f>X35-V35</f>
        <v>550453</v>
      </c>
    </row>
    <row r="38" spans="1:24" x14ac:dyDescent="0.25">
      <c r="A38" s="81">
        <v>26</v>
      </c>
      <c r="B38" s="12">
        <v>108</v>
      </c>
      <c r="C38" s="163">
        <v>2</v>
      </c>
      <c r="D38" s="12"/>
      <c r="E38" s="129" t="s">
        <v>28</v>
      </c>
      <c r="F38" s="15" t="s">
        <v>87</v>
      </c>
      <c r="G38" s="83" t="s">
        <v>74</v>
      </c>
      <c r="H38" s="117"/>
      <c r="I38" s="157">
        <v>308284</v>
      </c>
      <c r="J38" s="13"/>
      <c r="K38" s="86"/>
      <c r="L38" s="87"/>
      <c r="M38" s="13">
        <f>M37+I38</f>
        <v>16074462</v>
      </c>
      <c r="N38" s="49"/>
      <c r="O38" s="155">
        <f t="shared" si="2"/>
        <v>1851737</v>
      </c>
      <c r="P38" s="49"/>
      <c r="Q38" s="88"/>
      <c r="R38" s="50"/>
      <c r="S38" s="52">
        <v>241392</v>
      </c>
    </row>
    <row r="39" spans="1:24" x14ac:dyDescent="0.25">
      <c r="A39" s="81">
        <v>27</v>
      </c>
      <c r="B39" s="12">
        <v>106</v>
      </c>
      <c r="C39" s="163">
        <v>2</v>
      </c>
      <c r="D39" s="12"/>
      <c r="E39" s="130" t="s">
        <v>78</v>
      </c>
      <c r="F39" s="82" t="s">
        <v>88</v>
      </c>
      <c r="G39" s="83" t="s">
        <v>74</v>
      </c>
      <c r="H39" s="84"/>
      <c r="I39" s="158">
        <v>562512</v>
      </c>
      <c r="J39" s="13"/>
      <c r="K39" s="86"/>
      <c r="L39" s="87"/>
      <c r="M39" s="13">
        <f>M38+I39</f>
        <v>16636974</v>
      </c>
      <c r="N39" s="49"/>
      <c r="O39" s="155">
        <f t="shared" si="2"/>
        <v>2414249</v>
      </c>
      <c r="P39" s="49"/>
      <c r="Q39" s="88"/>
      <c r="R39" s="50"/>
      <c r="S39" s="112"/>
      <c r="U39" s="153"/>
    </row>
    <row r="40" spans="1:24" ht="15.75" thickBot="1" x14ac:dyDescent="0.3">
      <c r="A40" s="81">
        <v>28</v>
      </c>
      <c r="B40" s="12">
        <v>103</v>
      </c>
      <c r="C40" s="163">
        <v>2</v>
      </c>
      <c r="D40" s="12"/>
      <c r="E40" s="129" t="s">
        <v>82</v>
      </c>
      <c r="F40" s="15" t="s">
        <v>86</v>
      </c>
      <c r="G40" s="83" t="s">
        <v>74</v>
      </c>
      <c r="H40" s="89"/>
      <c r="I40" s="157">
        <v>149940</v>
      </c>
      <c r="J40" s="13"/>
      <c r="K40" s="86"/>
      <c r="L40" s="87"/>
      <c r="M40" s="13">
        <f>M39+I40</f>
        <v>16786914</v>
      </c>
      <c r="N40" s="49"/>
      <c r="O40" s="155">
        <f t="shared" si="2"/>
        <v>2564189</v>
      </c>
      <c r="P40" s="49"/>
      <c r="Q40" s="88"/>
      <c r="S40" s="53">
        <v>119999</v>
      </c>
      <c r="T40" s="134" t="s">
        <v>95</v>
      </c>
      <c r="V40" s="35">
        <f>F7</f>
        <v>1025254</v>
      </c>
      <c r="X40" s="135">
        <f>X32+X37</f>
        <v>1044136</v>
      </c>
    </row>
    <row r="41" spans="1:24" ht="15.75" thickBot="1" x14ac:dyDescent="0.3">
      <c r="A41" s="90">
        <v>29</v>
      </c>
      <c r="B41" s="16">
        <v>94</v>
      </c>
      <c r="C41" s="164">
        <v>2</v>
      </c>
      <c r="D41" s="16"/>
      <c r="E41" s="152" t="s">
        <v>78</v>
      </c>
      <c r="F41" s="91" t="s">
        <v>79</v>
      </c>
      <c r="G41" s="92" t="s">
        <v>74</v>
      </c>
      <c r="H41" s="108" t="s">
        <v>83</v>
      </c>
      <c r="I41" s="159">
        <v>100100</v>
      </c>
      <c r="J41" s="17"/>
      <c r="K41" s="93"/>
      <c r="L41" s="94"/>
      <c r="M41" s="17">
        <f>M40+I41</f>
        <v>16887014</v>
      </c>
      <c r="N41" s="150"/>
      <c r="O41" s="155">
        <f t="shared" si="2"/>
        <v>2664289</v>
      </c>
      <c r="P41" s="95"/>
      <c r="Q41" s="96"/>
      <c r="S41" s="53"/>
      <c r="T41" s="134" t="s">
        <v>94</v>
      </c>
      <c r="V41" s="35">
        <f>I38+I39+I40+I41</f>
        <v>1120836</v>
      </c>
    </row>
    <row r="42" spans="1:24" x14ac:dyDescent="0.25">
      <c r="A42" s="151"/>
      <c r="B42" s="151"/>
      <c r="C42" s="151"/>
      <c r="D42" s="151"/>
      <c r="F42" s="165" t="s">
        <v>101</v>
      </c>
      <c r="G42" s="151"/>
      <c r="H42" s="151"/>
      <c r="I42" s="27"/>
      <c r="J42" s="27"/>
      <c r="K42" s="27"/>
      <c r="L42" s="27"/>
      <c r="M42" s="151"/>
      <c r="N42" s="27"/>
      <c r="O42" s="151"/>
      <c r="P42" s="27"/>
      <c r="Q42" s="151"/>
      <c r="S42" s="34">
        <v>36723</v>
      </c>
      <c r="X42" s="35">
        <f>N33+O41+N35</f>
        <v>16887014</v>
      </c>
    </row>
    <row r="43" spans="1:24" ht="15.75" thickBot="1" x14ac:dyDescent="0.3">
      <c r="B43" s="27"/>
      <c r="E43" s="173" t="s">
        <v>104</v>
      </c>
      <c r="F43" s="171" t="s">
        <v>103</v>
      </c>
      <c r="G43" s="172"/>
      <c r="I43" s="27"/>
      <c r="J43" s="27"/>
      <c r="K43" s="27"/>
      <c r="L43" s="27"/>
      <c r="M43" s="27"/>
      <c r="N43" s="134" t="s">
        <v>106</v>
      </c>
      <c r="O43" s="134" t="s">
        <v>107</v>
      </c>
      <c r="P43" s="27"/>
      <c r="Q43" s="134" t="s">
        <v>108</v>
      </c>
      <c r="R43" s="35"/>
    </row>
    <row r="44" spans="1:24" ht="15.75" thickBot="1" x14ac:dyDescent="0.3">
      <c r="B44" s="18"/>
      <c r="C44" s="18"/>
      <c r="D44" s="18"/>
      <c r="E44" s="35"/>
      <c r="H44" s="27" t="s">
        <v>39</v>
      </c>
      <c r="I44" s="19">
        <f>I12+I13+I14+I15+I16+I17+I18+I19+I20+I21+I22+I23+I24+I25+I26+I27+I28+I29+I30+I31+I32+I33</f>
        <v>13729042</v>
      </c>
      <c r="J44" s="55"/>
      <c r="K44" s="55"/>
      <c r="L44" s="56"/>
      <c r="M44" s="57" t="s">
        <v>40</v>
      </c>
      <c r="N44" s="97">
        <f>N33+N35</f>
        <v>14222725</v>
      </c>
      <c r="O44" s="98">
        <f>I36+I37+I38+I39+I40+I41+O35</f>
        <v>2664289</v>
      </c>
      <c r="P44" s="99">
        <f>N44+O44</f>
        <v>16887014</v>
      </c>
      <c r="Q44" s="100">
        <f>SUM(Q13:Q41)</f>
        <v>0</v>
      </c>
      <c r="S44" s="35">
        <f>SUM(S12:S42)</f>
        <v>10914135</v>
      </c>
    </row>
    <row r="45" spans="1:24" hidden="1" x14ac:dyDescent="0.25">
      <c r="C45" s="31"/>
      <c r="D45" s="31"/>
      <c r="E45" s="31"/>
      <c r="F45" s="21" t="s">
        <v>41</v>
      </c>
      <c r="G45" s="58" t="s">
        <v>42</v>
      </c>
      <c r="H45" s="59">
        <f>F3</f>
        <v>14222725</v>
      </c>
      <c r="I45" s="22"/>
      <c r="J45" s="22"/>
      <c r="K45" s="22" t="s">
        <v>15</v>
      </c>
      <c r="L45" s="23">
        <f>F4</f>
        <v>14222725</v>
      </c>
      <c r="M45" s="20">
        <f>L45-N44</f>
        <v>0</v>
      </c>
      <c r="N45" s="55"/>
      <c r="O45" s="55"/>
      <c r="P45" s="55"/>
      <c r="Q45" s="55"/>
    </row>
    <row r="46" spans="1:24" hidden="1" x14ac:dyDescent="0.25">
      <c r="C46" s="31"/>
      <c r="D46" s="31"/>
      <c r="E46" s="31"/>
      <c r="F46" s="21" t="s">
        <v>43</v>
      </c>
      <c r="G46" s="58" t="s">
        <v>44</v>
      </c>
      <c r="H46" s="59">
        <f>F4</f>
        <v>14222725</v>
      </c>
      <c r="I46" s="20">
        <f>H46</f>
        <v>14222725</v>
      </c>
      <c r="J46" s="20"/>
      <c r="K46" s="20" t="s">
        <v>16</v>
      </c>
      <c r="L46" s="24">
        <f>F5</f>
        <v>711136</v>
      </c>
      <c r="M46" s="20">
        <f>L46-O44</f>
        <v>-1953153</v>
      </c>
      <c r="N46" s="55"/>
      <c r="O46" s="55"/>
      <c r="P46" s="55"/>
      <c r="Q46" s="55"/>
    </row>
    <row r="47" spans="1:24" hidden="1" x14ac:dyDescent="0.25">
      <c r="C47" s="31"/>
      <c r="D47" s="31"/>
      <c r="E47" s="31"/>
      <c r="F47" s="21" t="s">
        <v>45</v>
      </c>
      <c r="G47" s="31"/>
      <c r="H47" s="31"/>
      <c r="I47" s="20">
        <f>I45-I46</f>
        <v>-14222725</v>
      </c>
      <c r="J47" s="20"/>
      <c r="K47" s="20"/>
      <c r="L47" s="24"/>
      <c r="M47" s="20"/>
      <c r="N47" s="55"/>
      <c r="O47" s="55"/>
      <c r="P47" s="55"/>
      <c r="Q47" s="55"/>
    </row>
    <row r="48" spans="1:24" x14ac:dyDescent="0.25">
      <c r="G48" s="60"/>
      <c r="H48" s="27" t="s">
        <v>46</v>
      </c>
      <c r="I48" s="19">
        <f>SUM(I35:I41)</f>
        <v>3157972</v>
      </c>
      <c r="J48" s="19"/>
      <c r="K48" s="19"/>
      <c r="L48" s="61"/>
      <c r="M48" s="62"/>
      <c r="N48" s="63"/>
      <c r="O48" s="63"/>
      <c r="P48" s="63">
        <f>P10-P44</f>
        <v>-16887014</v>
      </c>
      <c r="Q48" s="63">
        <f>Q10-Q44</f>
        <v>0</v>
      </c>
      <c r="S48" s="3">
        <v>12402147</v>
      </c>
    </row>
    <row r="49" spans="1:19" x14ac:dyDescent="0.25">
      <c r="G49" s="60"/>
      <c r="H49" s="27" t="s">
        <v>47</v>
      </c>
      <c r="I49" s="19">
        <f>I48+I44</f>
        <v>16887014</v>
      </c>
      <c r="J49" s="19"/>
      <c r="K49" s="19"/>
      <c r="L49" s="61"/>
      <c r="M49" s="25"/>
      <c r="N49" s="25"/>
      <c r="O49" s="26"/>
      <c r="P49" s="55"/>
      <c r="Q49" s="55"/>
      <c r="S49" s="35">
        <f>S48-S44</f>
        <v>1488012</v>
      </c>
    </row>
    <row r="50" spans="1:19" ht="15.75" thickBot="1" x14ac:dyDescent="0.3"/>
    <row r="51" spans="1:19" ht="15.75" thickBot="1" x14ac:dyDescent="0.3">
      <c r="A51" s="64"/>
      <c r="B51" s="65" t="s">
        <v>56</v>
      </c>
      <c r="C51" s="65"/>
      <c r="D51" s="65">
        <v>41</v>
      </c>
      <c r="E51" s="65" t="s">
        <v>24</v>
      </c>
      <c r="F51" s="66" t="s">
        <v>57</v>
      </c>
      <c r="G51" s="67"/>
      <c r="H51" s="65" t="s">
        <v>1</v>
      </c>
      <c r="I51" s="37">
        <v>426682</v>
      </c>
      <c r="J51" s="68"/>
      <c r="K51" s="69"/>
      <c r="L51" s="70"/>
      <c r="M51" s="68"/>
      <c r="N51" s="70"/>
      <c r="O51" s="70"/>
      <c r="P51" s="71"/>
      <c r="Q51" s="101">
        <f>I51</f>
        <v>426682</v>
      </c>
    </row>
    <row r="52" spans="1:19" x14ac:dyDescent="0.25">
      <c r="E52" s="134" t="s">
        <v>105</v>
      </c>
      <c r="I52" s="72"/>
      <c r="J52" s="72"/>
      <c r="K52" s="72"/>
      <c r="L52" s="73"/>
      <c r="M52" s="39"/>
      <c r="Q52" s="39"/>
    </row>
    <row r="53" spans="1:19" x14ac:dyDescent="0.25">
      <c r="I53" s="39"/>
      <c r="N53" s="39"/>
    </row>
    <row r="54" spans="1:19" x14ac:dyDescent="0.25">
      <c r="I54" s="39"/>
    </row>
    <row r="55" spans="1:19" x14ac:dyDescent="0.25">
      <c r="I55" s="39"/>
    </row>
    <row r="56" spans="1:19" x14ac:dyDescent="0.25">
      <c r="B56" s="27"/>
      <c r="I56" s="27"/>
      <c r="J56" s="27"/>
      <c r="K56" s="27"/>
      <c r="L56" s="27"/>
      <c r="M56" s="27"/>
      <c r="N56" s="27"/>
      <c r="O56" s="39"/>
      <c r="P56" s="27"/>
      <c r="Q56" s="27"/>
    </row>
  </sheetData>
  <sortState ref="A16:Q25">
    <sortCondition descending="1" ref="I16:I25"/>
  </sortState>
  <mergeCells count="8">
    <mergeCell ref="D9:E9"/>
    <mergeCell ref="G9:N9"/>
    <mergeCell ref="D8:E8"/>
    <mergeCell ref="A1:Q1"/>
    <mergeCell ref="D3:E3"/>
    <mergeCell ref="D4:E4"/>
    <mergeCell ref="D5:E5"/>
    <mergeCell ref="D6:E6"/>
  </mergeCells>
  <conditionalFormatting sqref="I26">
    <cfRule type="expression" dxfId="22" priority="16">
      <formula>IF(AND($G26="CoC"),(#REF!&gt;SUM(#REF!)))</formula>
    </cfRule>
  </conditionalFormatting>
  <conditionalFormatting sqref="I16">
    <cfRule type="expression" dxfId="21" priority="17">
      <formula>IF(AND($G16="CoC"),(#REF!&gt;SUM(#REF!)))</formula>
    </cfRule>
  </conditionalFormatting>
  <conditionalFormatting sqref="I13">
    <cfRule type="expression" dxfId="20" priority="18">
      <formula>IF(AND($G13="CoC"),(#REF!&gt;SUM(#REF!)))</formula>
    </cfRule>
  </conditionalFormatting>
  <conditionalFormatting sqref="I14">
    <cfRule type="expression" dxfId="19" priority="19">
      <formula>IF(AND($G14="CoC"),(#REF!&gt;SUM(#REF!)))</formula>
    </cfRule>
  </conditionalFormatting>
  <conditionalFormatting sqref="I24:I25 I27:I32">
    <cfRule type="expression" dxfId="18" priority="21">
      <formula>IF(AND($G24="CoC"),(#REF!&gt;SUM(#REF!)))</formula>
    </cfRule>
  </conditionalFormatting>
  <conditionalFormatting sqref="S24:S25 S27:S32">
    <cfRule type="expression" dxfId="17" priority="22">
      <formula>IF(AND($G24="CoC"),(#REF!&gt;SUM(#REF!)))</formula>
    </cfRule>
  </conditionalFormatting>
  <conditionalFormatting sqref="I21 I33 I12">
    <cfRule type="expression" dxfId="16" priority="23">
      <formula>IF(AND($G12="CoC"),(#REF!&gt;SUM(#REF!)))</formula>
    </cfRule>
  </conditionalFormatting>
  <conditionalFormatting sqref="I23">
    <cfRule type="expression" dxfId="15" priority="24">
      <formula>IF(AND($G23="CoC"),(#REF!&gt;SUM(#REF!)))</formula>
    </cfRule>
  </conditionalFormatting>
  <conditionalFormatting sqref="I36:I41 I34">
    <cfRule type="expression" dxfId="14" priority="25">
      <formula>IF(AND(#REF!="CoC"),(#REF!&gt;SUM(#REF!)))</formula>
    </cfRule>
  </conditionalFormatting>
  <conditionalFormatting sqref="S26">
    <cfRule type="expression" dxfId="13" priority="1">
      <formula>IF(AND($G26="CoC"),(#REF!&gt;SUM(#REF!)))</formula>
    </cfRule>
  </conditionalFormatting>
  <conditionalFormatting sqref="S16">
    <cfRule type="expression" dxfId="12" priority="2">
      <formula>IF(AND($G16="CoC"),(#REF!&gt;SUM(#REF!)))</formula>
    </cfRule>
  </conditionalFormatting>
  <conditionalFormatting sqref="S13">
    <cfRule type="expression" dxfId="11" priority="3">
      <formula>IF(AND($G13="CoC"),(#REF!&gt;SUM(#REF!)))</formula>
    </cfRule>
  </conditionalFormatting>
  <conditionalFormatting sqref="S21">
    <cfRule type="expression" dxfId="10" priority="8">
      <formula>IF(AND($G21="CoC"),(#REF!&gt;SUM(#REF!)))</formula>
    </cfRule>
  </conditionalFormatting>
  <conditionalFormatting sqref="S23">
    <cfRule type="expression" dxfId="9" priority="9">
      <formula>IF(AND($G23="CoC"),(#REF!&gt;SUM(#REF!)))</formula>
    </cfRule>
  </conditionalFormatting>
  <conditionalFormatting sqref="S34:S41">
    <cfRule type="expression" dxfId="8" priority="10">
      <formula>IF(AND(#REF!="CoC"),(#REF!&gt;SUM(#REF!)))</formula>
    </cfRule>
  </conditionalFormatting>
  <conditionalFormatting sqref="I17:I18 S17:S18">
    <cfRule type="expression" dxfId="7" priority="50">
      <formula>IF(AND($G17="CoC"),(#REF!&gt;SUM(#REF!)))</formula>
    </cfRule>
  </conditionalFormatting>
  <conditionalFormatting sqref="I19:I20 S19:S20">
    <cfRule type="expression" dxfId="6" priority="59">
      <formula>IF(AND($G19="CoC"),(#REF!&gt;SUM(#REF!)))</formula>
    </cfRule>
  </conditionalFormatting>
  <conditionalFormatting sqref="I22 S22">
    <cfRule type="expression" dxfId="5" priority="70">
      <formula>IF(AND($G22="CoC"),(#REF!&gt;SUM(#REF!)))</formula>
    </cfRule>
  </conditionalFormatting>
  <conditionalFormatting sqref="I15 S15">
    <cfRule type="expression" dxfId="4" priority="72">
      <formula>IF(AND($G15="CoC"),(#REF!&gt;SUM(#REF!)))</formula>
    </cfRule>
  </conditionalFormatting>
  <conditionalFormatting sqref="S33">
    <cfRule type="expression" dxfId="3" priority="76">
      <formula>IF(AND(#REF!="CoC"),(#REF!&gt;SUM(#REF!)))</formula>
    </cfRule>
  </conditionalFormatting>
  <conditionalFormatting sqref="S14">
    <cfRule type="expression" dxfId="1" priority="82">
      <formula>IF(AND($G12="CoC"),(#REF!&gt;SUM(#REF!)))</formula>
    </cfRule>
  </conditionalFormatting>
  <conditionalFormatting sqref="S12">
    <cfRule type="expression" dxfId="0" priority="84">
      <formula>IF(AND($G14="CoC"),(#REF!&gt;SUM(#REF!)))</formula>
    </cfRule>
  </conditionalFormatting>
  <dataValidations count="1">
    <dataValidation type="list" allowBlank="1" showInputMessage="1" showErrorMessage="1" sqref="H16:H28 H12:H14 H30:H41">
      <formula1>"PH, TH, SSO, HMIS, SH, TRA, SRA, PRA, S+C/SRO"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Scott Tibbitts</cp:lastModifiedBy>
  <dcterms:created xsi:type="dcterms:W3CDTF">2018-08-23T17:40:00Z</dcterms:created>
  <dcterms:modified xsi:type="dcterms:W3CDTF">2021-10-20T19:08:01Z</dcterms:modified>
</cp:coreProperties>
</file>