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Homeless Initiatives\Collaborative Applicant\2018 Competition\"/>
    </mc:Choice>
  </mc:AlternateContent>
  <bookViews>
    <workbookView xWindow="0" yWindow="0" windowWidth="28800" windowHeight="13125"/>
  </bookViews>
  <sheets>
    <sheet name="Sheet1" sheetId="1" r:id="rId1"/>
    <sheet name="Sheet2" sheetId="2" r:id="rId2"/>
  </sheets>
  <definedNames>
    <definedName name="_xlnm._FilterDatabase" localSheetId="0" hidden="1">Sheet1!$B$47:$I$52</definedName>
    <definedName name="_xlnm.Print_Area" localSheetId="0">Sheet1!$A$1:$T$62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I59" i="1"/>
  <c r="O46" i="1" l="1"/>
  <c r="O47" i="1"/>
  <c r="O50" i="1"/>
  <c r="O51" i="1"/>
  <c r="O48" i="1"/>
  <c r="O52" i="1"/>
  <c r="O49" i="1"/>
  <c r="O45" i="1"/>
  <c r="N40" i="1"/>
  <c r="N42" i="1"/>
  <c r="N41" i="1"/>
  <c r="N39" i="1"/>
  <c r="N23" i="1"/>
  <c r="N38" i="1"/>
  <c r="N37" i="1"/>
  <c r="N35" i="1"/>
  <c r="N13" i="1"/>
  <c r="N14" i="1"/>
  <c r="N15" i="1"/>
  <c r="N16" i="1"/>
  <c r="N17" i="1"/>
  <c r="N18" i="1"/>
  <c r="N19" i="1"/>
  <c r="N20" i="1"/>
  <c r="N21" i="1"/>
  <c r="N22" i="1"/>
  <c r="N36" i="1"/>
  <c r="N24" i="1"/>
  <c r="N25" i="1"/>
  <c r="N26" i="1"/>
  <c r="N27" i="1"/>
  <c r="N28" i="1"/>
  <c r="N29" i="1"/>
  <c r="N30" i="1"/>
  <c r="N31" i="1"/>
  <c r="N32" i="1"/>
  <c r="N33" i="1"/>
  <c r="N34" i="1"/>
  <c r="N12" i="1"/>
  <c r="M12" i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Q64" i="2" l="1"/>
  <c r="H58" i="2"/>
  <c r="S57" i="2"/>
  <c r="S62" i="2" s="1"/>
  <c r="Q57" i="2"/>
  <c r="Q61" i="2" s="1"/>
  <c r="I57" i="2"/>
  <c r="I62" i="2" s="1"/>
  <c r="O50" i="2"/>
  <c r="O48" i="2"/>
  <c r="O47" i="2"/>
  <c r="O51" i="2"/>
  <c r="O49" i="2"/>
  <c r="O46" i="2"/>
  <c r="R46" i="2"/>
  <c r="O45" i="2"/>
  <c r="N15" i="2"/>
  <c r="O15" i="2" s="1"/>
  <c r="N17" i="2"/>
  <c r="N40" i="2"/>
  <c r="N42" i="2"/>
  <c r="N19" i="2"/>
  <c r="N35" i="2"/>
  <c r="N38" i="2"/>
  <c r="N37" i="2"/>
  <c r="N20" i="2"/>
  <c r="N43" i="2"/>
  <c r="N21" i="2"/>
  <c r="N18" i="2"/>
  <c r="N16" i="2"/>
  <c r="N41" i="2"/>
  <c r="N12" i="2"/>
  <c r="N13" i="2"/>
  <c r="N23" i="2"/>
  <c r="N22" i="2"/>
  <c r="N39" i="2"/>
  <c r="N29" i="2"/>
  <c r="N44" i="2"/>
  <c r="N30" i="2"/>
  <c r="N32" i="2"/>
  <c r="N24" i="2"/>
  <c r="N33" i="2"/>
  <c r="N31" i="2"/>
  <c r="N25" i="2"/>
  <c r="N26" i="2"/>
  <c r="N36" i="2"/>
  <c r="N28" i="2"/>
  <c r="N27" i="2"/>
  <c r="F5" i="2"/>
  <c r="L59" i="2" s="1"/>
  <c r="F4" i="2"/>
  <c r="L58" i="2" s="1"/>
  <c r="H59" i="2" l="1"/>
  <c r="I59" i="2" s="1"/>
  <c r="I60" i="2" s="1"/>
  <c r="N57" i="2"/>
  <c r="M58" i="2"/>
  <c r="N61" i="2"/>
  <c r="H4" i="2"/>
  <c r="F5" i="1" l="1"/>
  <c r="I5" i="1" s="1"/>
  <c r="F4" i="1"/>
  <c r="Q62" i="1"/>
  <c r="H56" i="1"/>
  <c r="S55" i="1"/>
  <c r="S60" i="1" s="1"/>
  <c r="R47" i="1"/>
  <c r="I4" i="1" l="1"/>
  <c r="O43" i="1"/>
  <c r="N43" i="1" s="1"/>
  <c r="N55" i="1" s="1"/>
  <c r="N59" i="1" s="1"/>
  <c r="H57" i="1"/>
  <c r="I57" i="1" s="1"/>
  <c r="L57" i="1"/>
  <c r="L56" i="1"/>
  <c r="I3" i="1"/>
  <c r="Q55" i="1"/>
  <c r="Q59" i="1" s="1"/>
  <c r="M56" i="1" l="1"/>
  <c r="I58" i="1"/>
  <c r="I60" i="1" l="1"/>
  <c r="O34" i="2" l="1"/>
  <c r="O14" i="2"/>
  <c r="O57" i="2" l="1"/>
  <c r="O55" i="1"/>
  <c r="O59" i="1" s="1"/>
  <c r="M59" i="2"/>
  <c r="O61" i="2"/>
  <c r="P57" i="2"/>
  <c r="P61" i="2" s="1"/>
  <c r="M57" i="1" l="1"/>
  <c r="P55" i="1"/>
  <c r="P59" i="1" s="1"/>
</calcChain>
</file>

<file path=xl/sharedStrings.xml><?xml version="1.0" encoding="utf-8"?>
<sst xmlns="http://schemas.openxmlformats.org/spreadsheetml/2006/main" count="500" uniqueCount="119">
  <si>
    <t>CoC's Annual Renewal Demand</t>
  </si>
  <si>
    <t>Planning</t>
  </si>
  <si>
    <t>RANK</t>
  </si>
  <si>
    <t>Score</t>
  </si>
  <si>
    <t>Tier</t>
  </si>
  <si>
    <t>App #</t>
  </si>
  <si>
    <t>Applicant Name</t>
  </si>
  <si>
    <t>Project Name</t>
  </si>
  <si>
    <t>Project Type</t>
  </si>
  <si>
    <t>Component Type</t>
  </si>
  <si>
    <t>Amount Requested</t>
  </si>
  <si>
    <t>Match</t>
  </si>
  <si>
    <t>% of Req</t>
  </si>
  <si>
    <t>Letter?</t>
  </si>
  <si>
    <t>Running total</t>
  </si>
  <si>
    <t>TIER 1</t>
  </si>
  <si>
    <t>TIER 2</t>
  </si>
  <si>
    <t>Awards</t>
  </si>
  <si>
    <t>Community Housing of Maine, Inc</t>
  </si>
  <si>
    <t>Permanent Housing for Homeless Veterans with Disabilities</t>
  </si>
  <si>
    <t>Renewal</t>
  </si>
  <si>
    <t>PH</t>
  </si>
  <si>
    <t>TH</t>
  </si>
  <si>
    <t>Kennebec Behavioral Health</t>
  </si>
  <si>
    <t xml:space="preserve">Mid Maine Supported Housing </t>
  </si>
  <si>
    <t>Maine State Housing Authority</t>
  </si>
  <si>
    <t>Maine Rapid Re-Housing TBRA</t>
  </si>
  <si>
    <t>State of Maine HMIS</t>
  </si>
  <si>
    <t>HMIS</t>
  </si>
  <si>
    <t>OHI</t>
  </si>
  <si>
    <t>Chalila Apartments</t>
  </si>
  <si>
    <t>Preble Street</t>
  </si>
  <si>
    <t xml:space="preserve">PH </t>
  </si>
  <si>
    <t>Logan Place</t>
  </si>
  <si>
    <t>Tedford Housing</t>
  </si>
  <si>
    <t>PH-RRH</t>
  </si>
  <si>
    <t>City of Bangor</t>
  </si>
  <si>
    <t>TRA-1</t>
  </si>
  <si>
    <t>TRA-2</t>
  </si>
  <si>
    <t>State of Maine, DHHS</t>
  </si>
  <si>
    <t>Maine 1</t>
  </si>
  <si>
    <t>Maine 2</t>
  </si>
  <si>
    <t>Maine 3</t>
  </si>
  <si>
    <t>Maine 6</t>
  </si>
  <si>
    <t>Maine 10</t>
  </si>
  <si>
    <t>Maine 19 Chronic</t>
  </si>
  <si>
    <t>Maine 20</t>
  </si>
  <si>
    <t>Maine 22</t>
  </si>
  <si>
    <t>Maine 23</t>
  </si>
  <si>
    <t>Penobscot 1</t>
  </si>
  <si>
    <t xml:space="preserve">SB YCS </t>
  </si>
  <si>
    <t>YCSP SB II</t>
  </si>
  <si>
    <t>Coordinated Entry System</t>
  </si>
  <si>
    <t>Renewal Req</t>
  </si>
  <si>
    <t>TOTAL</t>
  </si>
  <si>
    <t>Tier 1 Total</t>
  </si>
  <si>
    <t>ARD</t>
  </si>
  <si>
    <t>Tier 2 Total</t>
  </si>
  <si>
    <t>Tier 1</t>
  </si>
  <si>
    <t>Grand Total</t>
  </si>
  <si>
    <t>New Requests</t>
  </si>
  <si>
    <t>Remaining</t>
  </si>
  <si>
    <t>Total Requests</t>
  </si>
  <si>
    <t>Tier 1 + 2 =</t>
  </si>
  <si>
    <t>Reallocation</t>
  </si>
  <si>
    <t>(Planning Grants are not scored or ranked, just reviewed)</t>
  </si>
  <si>
    <t>Totals</t>
  </si>
  <si>
    <t>TRA</t>
  </si>
  <si>
    <t xml:space="preserve"> Renewal</t>
  </si>
  <si>
    <t>SRA</t>
  </si>
  <si>
    <t>TEA</t>
  </si>
  <si>
    <t>1st Time Renewal</t>
  </si>
  <si>
    <t>SSO</t>
  </si>
  <si>
    <t>N/A</t>
  </si>
  <si>
    <t>MCOC Planning</t>
  </si>
  <si>
    <t>MCOC Project Ranking 2018</t>
  </si>
  <si>
    <t>DV Bonus</t>
  </si>
  <si>
    <t>Bonus (non DV)</t>
  </si>
  <si>
    <t>Tier 1 Amount (94% of ARD)</t>
  </si>
  <si>
    <t xml:space="preserve">Tier 2 (incl. Bonus)  </t>
  </si>
  <si>
    <t>TRA 8716</t>
  </si>
  <si>
    <t>TRA Consolidated 8715</t>
  </si>
  <si>
    <t>TRA Consolidated 8714</t>
  </si>
  <si>
    <t xml:space="preserve">Houston Commons </t>
  </si>
  <si>
    <t>25</t>
  </si>
  <si>
    <t>Portland 5</t>
  </si>
  <si>
    <t xml:space="preserve">Portland 7 </t>
  </si>
  <si>
    <t xml:space="preserve">Portland 13 </t>
  </si>
  <si>
    <t>SB MHBR</t>
  </si>
  <si>
    <t xml:space="preserve">Portland 12 </t>
  </si>
  <si>
    <t xml:space="preserve">Portland 8 </t>
  </si>
  <si>
    <t>New Beginnings</t>
  </si>
  <si>
    <t>Transitional Living Program for Homeless Youth</t>
  </si>
  <si>
    <t>Renewl</t>
  </si>
  <si>
    <t>Everett Street Supportive Housing</t>
  </si>
  <si>
    <t>CHOM</t>
  </si>
  <si>
    <t>Hope House</t>
  </si>
  <si>
    <t>MCEDV</t>
  </si>
  <si>
    <t>Penobscot County Long Term Housing</t>
  </si>
  <si>
    <t>York County Long Term Housing</t>
  </si>
  <si>
    <t>PCHC Joint TH RRH PH</t>
  </si>
  <si>
    <t>PCHC Recovery Housing TH RRH PH</t>
  </si>
  <si>
    <t>DV Housing Services Coordinator</t>
  </si>
  <si>
    <t>DV Housing Vouchers</t>
  </si>
  <si>
    <t>Huston Commons Expansion</t>
  </si>
  <si>
    <t>NEW</t>
  </si>
  <si>
    <t>RRH</t>
  </si>
  <si>
    <t>Joint TH RRH PH</t>
  </si>
  <si>
    <t>DRAFT</t>
  </si>
  <si>
    <t xml:space="preserve">Reallocation Funding </t>
  </si>
  <si>
    <t>Bonus money</t>
  </si>
  <si>
    <t>Not Allocated points on the scorecard. Could not score Q1, Q5, Q6, Q7 =0</t>
  </si>
  <si>
    <t xml:space="preserve">1st time renewal. Could not allocate points for Q5. </t>
  </si>
  <si>
    <t xml:space="preserve">*DRAFT* MCOC Project Ranking 2018  *Draft* </t>
  </si>
  <si>
    <t>Tier 1 Request</t>
  </si>
  <si>
    <t>Tier 2 Rqst inc DV</t>
  </si>
  <si>
    <t>T1+T2+DVB</t>
  </si>
  <si>
    <t>T2(inc B)+DV B</t>
  </si>
  <si>
    <t>(can only be used for new DV projects)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</si>
</sst>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"/>
    <numFmt numFmtId="165" formatCode="&quot;$&quot;#,##0;[Red]\-&quot;$&quot;#,##0"/>
    <numFmt numFmtId="166" formatCode="&quot;$&quot;#,##0.00"/>
    <numFmt numFmtId="167" formatCode="0.0%"/>
  </numFmts>
  <fonts count="3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i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 (Body)_x0000_"/>
    </font>
    <font>
      <b/>
      <sz val="11"/>
      <color theme="1"/>
      <name val="Calibri (Body)_x0000_"/>
    </font>
    <font>
      <sz val="11"/>
      <color theme="1" tint="0.499984740745262"/>
      <name val="Calibri (Body)_x0000_"/>
    </font>
    <font>
      <b/>
      <sz val="11"/>
      <color theme="1" tint="0.499984740745262"/>
      <name val="Calibri (Body)_x0000_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0"/>
      <name val="Arial"/>
      <family val="2"/>
    </font>
    <font>
      <b/>
      <i/>
      <sz val="11"/>
      <color theme="4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88FD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5">
    <xf numFmtId="0" fontId="0" fillId="0" borderId="0" xfId="0"/>
    <xf numFmtId="164" fontId="5" fillId="0" borderId="0" xfId="1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9" fontId="6" fillId="0" borderId="0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2" xfId="0" applyFont="1" applyFill="1" applyBorder="1" applyAlignment="1">
      <alignment wrapText="1"/>
    </xf>
    <xf numFmtId="164" fontId="8" fillId="2" borderId="2" xfId="0" applyNumberFormat="1" applyFont="1" applyFill="1" applyBorder="1" applyAlignment="1">
      <alignment vertical="center" wrapText="1"/>
    </xf>
    <xf numFmtId="167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right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Border="1"/>
    <xf numFmtId="165" fontId="8" fillId="0" borderId="0" xfId="0" applyNumberFormat="1" applyFont="1"/>
    <xf numFmtId="3" fontId="8" fillId="0" borderId="0" xfId="0" applyNumberFormat="1" applyFont="1"/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164" fontId="7" fillId="6" borderId="0" xfId="0" applyNumberFormat="1" applyFont="1" applyFill="1" applyAlignment="1">
      <alignment horizontal="center"/>
    </xf>
    <xf numFmtId="164" fontId="8" fillId="0" borderId="0" xfId="0" applyNumberFormat="1" applyFont="1"/>
    <xf numFmtId="164" fontId="7" fillId="5" borderId="0" xfId="0" applyNumberFormat="1" applyFont="1" applyFill="1" applyAlignment="1">
      <alignment horizontal="center"/>
    </xf>
    <xf numFmtId="164" fontId="14" fillId="7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66" fontId="8" fillId="2" borderId="2" xfId="0" applyNumberFormat="1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164" fontId="15" fillId="3" borderId="6" xfId="0" applyNumberFormat="1" applyFont="1" applyFill="1" applyBorder="1" applyAlignment="1" applyProtection="1">
      <alignment horizontal="center" vertical="center"/>
      <protection hidden="1"/>
    </xf>
    <xf numFmtId="164" fontId="15" fillId="3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/>
    <xf numFmtId="164" fontId="15" fillId="4" borderId="16" xfId="0" applyNumberFormat="1" applyFont="1" applyFill="1" applyBorder="1" applyAlignment="1" applyProtection="1">
      <alignment horizontal="center" vertical="center"/>
      <protection hidden="1"/>
    </xf>
    <xf numFmtId="164" fontId="15" fillId="4" borderId="6" xfId="0" applyNumberFormat="1" applyFont="1" applyFill="1" applyBorder="1" applyAlignment="1" applyProtection="1">
      <alignment horizontal="center" vertical="center"/>
      <protection hidden="1"/>
    </xf>
    <xf numFmtId="164" fontId="15" fillId="4" borderId="9" xfId="0" applyNumberFormat="1" applyFont="1" applyFill="1" applyBorder="1" applyAlignment="1" applyProtection="1">
      <alignment horizontal="center" vertical="center"/>
      <protection hidden="1"/>
    </xf>
    <xf numFmtId="164" fontId="15" fillId="4" borderId="12" xfId="0" applyNumberFormat="1" applyFont="1" applyFill="1" applyBorder="1" applyAlignment="1" applyProtection="1">
      <alignment horizontal="center" vertical="center"/>
      <protection hidden="1"/>
    </xf>
    <xf numFmtId="164" fontId="15" fillId="4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0" fontId="11" fillId="0" borderId="0" xfId="0" applyFont="1" applyBorder="1" applyAlignment="1" applyProtection="1">
      <alignment horizontal="center" vertical="center"/>
      <protection locked="0"/>
    </xf>
    <xf numFmtId="164" fontId="8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7" fillId="7" borderId="21" xfId="0" applyFont="1" applyFill="1" applyBorder="1" applyAlignment="1">
      <alignment horizontal="center"/>
    </xf>
    <xf numFmtId="0" fontId="17" fillId="7" borderId="22" xfId="0" applyFont="1" applyFill="1" applyBorder="1"/>
    <xf numFmtId="0" fontId="14" fillId="7" borderId="22" xfId="0" applyFont="1" applyFill="1" applyBorder="1" applyAlignment="1" applyProtection="1">
      <alignment horizontal="right" vertical="center"/>
      <protection locked="0"/>
    </xf>
    <xf numFmtId="0" fontId="17" fillId="7" borderId="22" xfId="0" applyFont="1" applyFill="1" applyBorder="1" applyAlignment="1" applyProtection="1">
      <alignment horizontal="center" vertical="center"/>
      <protection locked="0"/>
    </xf>
    <xf numFmtId="164" fontId="17" fillId="7" borderId="22" xfId="0" applyNumberFormat="1" applyFont="1" applyFill="1" applyBorder="1" applyAlignment="1">
      <alignment horizontal="center" vertical="center"/>
    </xf>
    <xf numFmtId="167" fontId="17" fillId="7" borderId="22" xfId="0" applyNumberFormat="1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164" fontId="15" fillId="0" borderId="9" xfId="0" applyNumberFormat="1" applyFont="1" applyFill="1" applyBorder="1" applyAlignment="1" applyProtection="1">
      <alignment horizontal="center" vertical="center"/>
      <protection locked="0"/>
    </xf>
    <xf numFmtId="164" fontId="15" fillId="0" borderId="9" xfId="0" applyNumberFormat="1" applyFont="1" applyFill="1" applyBorder="1" applyAlignment="1" applyProtection="1">
      <alignment horizontal="center" vertical="center"/>
      <protection hidden="1"/>
    </xf>
    <xf numFmtId="167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4" fontId="15" fillId="0" borderId="12" xfId="0" applyNumberFormat="1" applyFont="1" applyFill="1" applyBorder="1" applyAlignment="1" applyProtection="1">
      <alignment horizontal="center" vertical="center"/>
      <protection hidden="1"/>
    </xf>
    <xf numFmtId="167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164" fontId="15" fillId="0" borderId="16" xfId="0" applyNumberFormat="1" applyFont="1" applyFill="1" applyBorder="1" applyAlignment="1" applyProtection="1">
      <alignment horizontal="center" vertical="center"/>
      <protection locked="0"/>
    </xf>
    <xf numFmtId="164" fontId="15" fillId="0" borderId="16" xfId="0" applyNumberFormat="1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>
      <alignment horizontal="center" vertical="center"/>
    </xf>
    <xf numFmtId="167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164" fontId="7" fillId="8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5" fillId="5" borderId="9" xfId="0" applyFont="1" applyFill="1" applyBorder="1" applyAlignment="1" applyProtection="1">
      <alignment horizontal="left" vertical="center"/>
      <protection locked="0"/>
    </xf>
    <xf numFmtId="0" fontId="3" fillId="0" borderId="0" xfId="0" applyFont="1"/>
    <xf numFmtId="0" fontId="7" fillId="0" borderId="2" xfId="0" applyFont="1" applyFill="1" applyBorder="1" applyAlignment="1">
      <alignment horizontal="center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164" fontId="15" fillId="0" borderId="2" xfId="0" applyNumberFormat="1" applyFont="1" applyFill="1" applyBorder="1" applyAlignment="1" applyProtection="1">
      <alignment horizontal="center" vertical="center"/>
      <protection locked="0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164" fontId="8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19" fillId="0" borderId="9" xfId="0" applyFont="1" applyFill="1" applyBorder="1"/>
    <xf numFmtId="0" fontId="18" fillId="0" borderId="9" xfId="0" applyFont="1" applyBorder="1"/>
    <xf numFmtId="0" fontId="3" fillId="0" borderId="9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164" fontId="21" fillId="0" borderId="9" xfId="0" applyNumberFormat="1" applyFont="1" applyFill="1" applyBorder="1" applyAlignment="1" applyProtection="1">
      <alignment horizontal="center" vertical="center"/>
      <protection locked="0"/>
    </xf>
    <xf numFmtId="164" fontId="21" fillId="0" borderId="9" xfId="0" applyNumberFormat="1" applyFont="1" applyFill="1" applyBorder="1" applyAlignment="1" applyProtection="1">
      <alignment horizontal="center" vertical="center"/>
      <protection hidden="1"/>
    </xf>
    <xf numFmtId="164" fontId="21" fillId="0" borderId="9" xfId="0" applyNumberFormat="1" applyFont="1" applyFill="1" applyBorder="1" applyAlignment="1">
      <alignment horizontal="center" vertical="center"/>
    </xf>
    <xf numFmtId="167" fontId="21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vertical="center" wrapText="1"/>
    </xf>
    <xf numFmtId="0" fontId="21" fillId="0" borderId="0" xfId="0" applyFont="1" applyFill="1"/>
    <xf numFmtId="164" fontId="3" fillId="0" borderId="9" xfId="0" applyNumberFormat="1" applyFont="1" applyFill="1" applyBorder="1" applyAlignment="1">
      <alignment horizontal="center"/>
    </xf>
    <xf numFmtId="0" fontId="18" fillId="0" borderId="16" xfId="0" applyFont="1" applyBorder="1"/>
    <xf numFmtId="0" fontId="0" fillId="0" borderId="16" xfId="0" applyFont="1" applyBorder="1"/>
    <xf numFmtId="164" fontId="15" fillId="3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/>
    <xf numFmtId="164" fontId="14" fillId="7" borderId="19" xfId="0" applyNumberFormat="1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24" fillId="9" borderId="9" xfId="0" applyFont="1" applyFill="1" applyBorder="1" applyAlignment="1">
      <alignment horizontal="center"/>
    </xf>
    <xf numFmtId="0" fontId="23" fillId="9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5" fillId="5" borderId="9" xfId="0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164" fontId="15" fillId="0" borderId="9" xfId="0" applyNumberFormat="1" applyFont="1" applyFill="1" applyBorder="1" applyAlignment="1" applyProtection="1">
      <alignment horizontal="center"/>
      <protection hidden="1"/>
    </xf>
    <xf numFmtId="167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/>
    </xf>
    <xf numFmtId="0" fontId="8" fillId="0" borderId="0" xfId="0" applyFont="1" applyAlignment="1"/>
    <xf numFmtId="164" fontId="15" fillId="3" borderId="9" xfId="0" applyNumberFormat="1" applyFont="1" applyFill="1" applyBorder="1" applyAlignment="1" applyProtection="1">
      <alignment horizontal="center"/>
      <protection hidden="1"/>
    </xf>
    <xf numFmtId="0" fontId="23" fillId="9" borderId="9" xfId="0" applyFont="1" applyFill="1" applyBorder="1" applyAlignment="1" applyProtection="1">
      <alignment horizontal="left"/>
      <protection locked="0"/>
    </xf>
    <xf numFmtId="0" fontId="23" fillId="9" borderId="9" xfId="0" applyFont="1" applyFill="1" applyBorder="1" applyAlignment="1" applyProtection="1">
      <alignment horizontal="center"/>
      <protection locked="0"/>
    </xf>
    <xf numFmtId="164" fontId="23" fillId="9" borderId="9" xfId="0" applyNumberFormat="1" applyFont="1" applyFill="1" applyBorder="1" applyAlignment="1" applyProtection="1">
      <alignment horizontal="center"/>
      <protection hidden="1"/>
    </xf>
    <xf numFmtId="164" fontId="23" fillId="9" borderId="9" xfId="0" applyNumberFormat="1" applyFont="1" applyFill="1" applyBorder="1" applyAlignment="1">
      <alignment horizontal="center"/>
    </xf>
    <xf numFmtId="167" fontId="23" fillId="9" borderId="9" xfId="0" applyNumberFormat="1" applyFont="1" applyFill="1" applyBorder="1" applyAlignment="1">
      <alignment horizontal="center"/>
    </xf>
    <xf numFmtId="0" fontId="23" fillId="9" borderId="9" xfId="0" applyFont="1" applyFill="1" applyBorder="1" applyAlignment="1">
      <alignment horizontal="center" wrapText="1"/>
    </xf>
    <xf numFmtId="164" fontId="23" fillId="9" borderId="10" xfId="0" applyNumberFormat="1" applyFont="1" applyFill="1" applyBorder="1" applyAlignment="1">
      <alignment horizontal="center"/>
    </xf>
    <xf numFmtId="164" fontId="15" fillId="0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164" fontId="3" fillId="4" borderId="9" xfId="0" applyNumberFormat="1" applyFont="1" applyFill="1" applyBorder="1" applyAlignment="1">
      <alignment horizontal="center"/>
    </xf>
    <xf numFmtId="164" fontId="15" fillId="4" borderId="9" xfId="0" applyNumberFormat="1" applyFont="1" applyFill="1" applyBorder="1" applyAlignment="1" applyProtection="1">
      <alignment horizontal="center"/>
      <protection hidden="1"/>
    </xf>
    <xf numFmtId="14" fontId="8" fillId="0" borderId="0" xfId="0" applyNumberFormat="1" applyFont="1" applyAlignment="1"/>
    <xf numFmtId="0" fontId="8" fillId="0" borderId="0" xfId="0" applyFont="1" applyBorder="1" applyAlignment="1"/>
    <xf numFmtId="165" fontId="8" fillId="0" borderId="0" xfId="0" applyNumberFormat="1" applyFont="1" applyAlignment="1"/>
    <xf numFmtId="164" fontId="5" fillId="0" borderId="0" xfId="1" applyNumberFormat="1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9" fontId="6" fillId="0" borderId="0" xfId="0" applyNumberFormat="1" applyFont="1" applyFill="1" applyBorder="1" applyAlignment="1" applyProtection="1">
      <alignment wrapText="1"/>
      <protection locked="0"/>
    </xf>
    <xf numFmtId="164" fontId="5" fillId="0" borderId="0" xfId="0" applyNumberFormat="1" applyFont="1" applyFill="1" applyBorder="1" applyAlignment="1" applyProtection="1">
      <alignment horizontal="right" wrapText="1"/>
      <protection locked="0"/>
    </xf>
    <xf numFmtId="164" fontId="8" fillId="0" borderId="0" xfId="0" applyNumberFormat="1" applyFont="1" applyAlignment="1"/>
    <xf numFmtId="166" fontId="8" fillId="2" borderId="2" xfId="0" applyNumberFormat="1" applyFont="1" applyFill="1" applyBorder="1" applyAlignment="1" applyProtection="1">
      <alignment wrapText="1"/>
      <protection locked="0"/>
    </xf>
    <xf numFmtId="164" fontId="8" fillId="2" borderId="2" xfId="0" applyNumberFormat="1" applyFont="1" applyFill="1" applyBorder="1" applyAlignment="1">
      <alignment wrapText="1"/>
    </xf>
    <xf numFmtId="167" fontId="8" fillId="2" borderId="2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5" fillId="0" borderId="2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164" fontId="15" fillId="0" borderId="2" xfId="0" applyNumberFormat="1" applyFont="1" applyFill="1" applyBorder="1" applyAlignment="1" applyProtection="1">
      <alignment horizontal="center"/>
      <protection locked="0"/>
    </xf>
    <xf numFmtId="164" fontId="15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20" fillId="0" borderId="7" xfId="0" applyNumberFormat="1" applyFont="1" applyFill="1" applyBorder="1" applyAlignment="1">
      <alignment horizontal="center"/>
    </xf>
    <xf numFmtId="164" fontId="15" fillId="3" borderId="6" xfId="0" applyNumberFormat="1" applyFont="1" applyFill="1" applyBorder="1" applyAlignment="1" applyProtection="1">
      <alignment horizontal="center"/>
      <protection hidden="1"/>
    </xf>
    <xf numFmtId="0" fontId="9" fillId="0" borderId="9" xfId="0" applyFont="1" applyFill="1" applyBorder="1" applyAlignment="1">
      <alignment wrapText="1"/>
    </xf>
    <xf numFmtId="0" fontId="15" fillId="0" borderId="9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/>
    <xf numFmtId="0" fontId="21" fillId="0" borderId="9" xfId="0" applyFont="1" applyFill="1" applyBorder="1" applyAlignment="1">
      <alignment horizontal="center"/>
    </xf>
    <xf numFmtId="0" fontId="21" fillId="0" borderId="0" xfId="0" applyFont="1" applyFill="1" applyAlignment="1"/>
    <xf numFmtId="164" fontId="21" fillId="0" borderId="9" xfId="0" applyNumberFormat="1" applyFont="1" applyFill="1" applyBorder="1" applyAlignment="1" applyProtection="1">
      <alignment horizontal="center"/>
      <protection hidden="1"/>
    </xf>
    <xf numFmtId="0" fontId="21" fillId="0" borderId="9" xfId="0" applyFont="1" applyFill="1" applyBorder="1" applyAlignment="1">
      <alignment wrapText="1"/>
    </xf>
    <xf numFmtId="0" fontId="21" fillId="0" borderId="9" xfId="0" applyFont="1" applyFill="1" applyBorder="1" applyAlignment="1" applyProtection="1">
      <alignment horizontal="center"/>
      <protection locked="0"/>
    </xf>
    <xf numFmtId="164" fontId="21" fillId="0" borderId="9" xfId="0" applyNumberFormat="1" applyFont="1" applyFill="1" applyBorder="1" applyAlignment="1" applyProtection="1">
      <alignment horizontal="center"/>
      <protection locked="0"/>
    </xf>
    <xf numFmtId="164" fontId="3" fillId="3" borderId="9" xfId="0" applyNumberFormat="1" applyFont="1" applyFill="1" applyBorder="1" applyAlignment="1">
      <alignment horizontal="center"/>
    </xf>
    <xf numFmtId="167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/>
    </xf>
    <xf numFmtId="167" fontId="21" fillId="0" borderId="9" xfId="0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 wrapText="1"/>
    </xf>
    <xf numFmtId="164" fontId="27" fillId="9" borderId="9" xfId="0" applyNumberFormat="1" applyFont="1" applyFill="1" applyBorder="1" applyAlignment="1">
      <alignment horizontal="center"/>
    </xf>
    <xf numFmtId="0" fontId="7" fillId="0" borderId="16" xfId="0" applyFont="1" applyBorder="1" applyAlignment="1"/>
    <xf numFmtId="0" fontId="3" fillId="0" borderId="16" xfId="0" applyFont="1" applyBorder="1" applyAlignment="1"/>
    <xf numFmtId="0" fontId="11" fillId="0" borderId="16" xfId="0" applyFont="1" applyFill="1" applyBorder="1" applyAlignment="1" applyProtection="1">
      <alignment horizontal="center"/>
      <protection locked="0"/>
    </xf>
    <xf numFmtId="164" fontId="15" fillId="0" borderId="16" xfId="0" applyNumberFormat="1" applyFont="1" applyFill="1" applyBorder="1" applyAlignment="1" applyProtection="1">
      <alignment horizontal="center"/>
      <protection locked="0"/>
    </xf>
    <xf numFmtId="164" fontId="15" fillId="0" borderId="16" xfId="0" applyNumberFormat="1" applyFont="1" applyFill="1" applyBorder="1" applyAlignment="1" applyProtection="1">
      <alignment horizontal="center"/>
      <protection hidden="1"/>
    </xf>
    <xf numFmtId="164" fontId="3" fillId="0" borderId="16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164" fontId="15" fillId="3" borderId="16" xfId="0" applyNumberFormat="1" applyFont="1" applyFill="1" applyBorder="1" applyAlignment="1" applyProtection="1">
      <alignment horizontal="center"/>
      <protection hidden="1"/>
    </xf>
    <xf numFmtId="164" fontId="15" fillId="4" borderId="6" xfId="0" applyNumberFormat="1" applyFont="1" applyFill="1" applyBorder="1" applyAlignment="1" applyProtection="1">
      <alignment horizontal="center"/>
      <protection hidden="1"/>
    </xf>
    <xf numFmtId="0" fontId="7" fillId="0" borderId="9" xfId="0" applyFont="1" applyBorder="1" applyAlignment="1"/>
    <xf numFmtId="0" fontId="3" fillId="0" borderId="9" xfId="0" applyFont="1" applyBorder="1" applyAlignment="1"/>
    <xf numFmtId="0" fontId="9" fillId="0" borderId="9" xfId="0" applyFont="1" applyFill="1" applyBorder="1" applyAlignment="1"/>
    <xf numFmtId="164" fontId="15" fillId="4" borderId="16" xfId="0" applyNumberFormat="1" applyFont="1" applyFill="1" applyBorder="1" applyAlignment="1" applyProtection="1">
      <alignment horizontal="center"/>
      <protection hidden="1"/>
    </xf>
    <xf numFmtId="164" fontId="15" fillId="4" borderId="17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164" fontId="7" fillId="0" borderId="18" xfId="0" applyNumberFormat="1" applyFont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right"/>
      <protection locked="0"/>
    </xf>
    <xf numFmtId="164" fontId="8" fillId="0" borderId="0" xfId="0" applyNumberFormat="1" applyFont="1" applyBorder="1" applyAlignment="1"/>
    <xf numFmtId="164" fontId="11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 applyAlignment="1" applyProtection="1">
      <alignment horizontal="center" wrapText="1"/>
      <protection locked="0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 wrapText="1"/>
    </xf>
    <xf numFmtId="164" fontId="16" fillId="0" borderId="0" xfId="0" applyNumberFormat="1" applyFont="1" applyAlignment="1">
      <alignment horizontal="center"/>
    </xf>
    <xf numFmtId="164" fontId="8" fillId="1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7" fillId="7" borderId="22" xfId="0" applyFont="1" applyFill="1" applyBorder="1" applyAlignment="1"/>
    <xf numFmtId="0" fontId="14" fillId="7" borderId="22" xfId="0" applyFont="1" applyFill="1" applyBorder="1" applyAlignment="1" applyProtection="1">
      <alignment horizontal="right"/>
      <protection locked="0"/>
    </xf>
    <xf numFmtId="0" fontId="17" fillId="7" borderId="22" xfId="0" applyFont="1" applyFill="1" applyBorder="1" applyAlignment="1" applyProtection="1">
      <alignment horizontal="center"/>
      <protection locked="0"/>
    </xf>
    <xf numFmtId="164" fontId="17" fillId="7" borderId="22" xfId="0" applyNumberFormat="1" applyFont="1" applyFill="1" applyBorder="1" applyAlignment="1">
      <alignment horizontal="center"/>
    </xf>
    <xf numFmtId="167" fontId="17" fillId="7" borderId="22" xfId="0" applyNumberFormat="1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6" fontId="8" fillId="0" borderId="0" xfId="0" applyNumberFormat="1" applyFont="1" applyAlignment="1"/>
    <xf numFmtId="166" fontId="8" fillId="0" borderId="0" xfId="0" applyNumberFormat="1" applyFont="1" applyAlignment="1">
      <alignment wrapText="1"/>
    </xf>
    <xf numFmtId="0" fontId="20" fillId="0" borderId="0" xfId="0" applyFont="1" applyFill="1" applyAlignment="1">
      <alignment wrapText="1"/>
    </xf>
    <xf numFmtId="0" fontId="11" fillId="0" borderId="9" xfId="0" applyFont="1" applyFill="1" applyBorder="1" applyAlignment="1">
      <alignment wrapText="1"/>
    </xf>
    <xf numFmtId="0" fontId="28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9" fillId="9" borderId="8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right" wrapText="1"/>
      <protection locked="0"/>
    </xf>
    <xf numFmtId="164" fontId="5" fillId="0" borderId="0" xfId="0" applyNumberFormat="1" applyFont="1" applyFill="1" applyBorder="1" applyAlignment="1" applyProtection="1">
      <alignment wrapText="1"/>
      <protection locked="0"/>
    </xf>
    <xf numFmtId="3" fontId="18" fillId="0" borderId="0" xfId="0" applyNumberFormat="1" applyFont="1" applyAlignment="1"/>
    <xf numFmtId="164" fontId="23" fillId="4" borderId="9" xfId="0" applyNumberFormat="1" applyFont="1" applyFill="1" applyBorder="1" applyAlignment="1">
      <alignment horizontal="center"/>
    </xf>
    <xf numFmtId="164" fontId="7" fillId="8" borderId="0" xfId="0" applyNumberFormat="1" applyFont="1" applyFill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164" fontId="3" fillId="10" borderId="2" xfId="0" applyNumberFormat="1" applyFont="1" applyFill="1" applyBorder="1" applyAlignment="1">
      <alignment horizontal="center"/>
    </xf>
    <xf numFmtId="164" fontId="3" fillId="10" borderId="9" xfId="0" applyNumberFormat="1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left" wrapText="1"/>
      <protection locked="0"/>
    </xf>
    <xf numFmtId="164" fontId="7" fillId="8" borderId="9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14" fillId="7" borderId="0" xfId="0" applyFont="1" applyFill="1" applyAlignment="1">
      <alignment horizontal="center"/>
    </xf>
    <xf numFmtId="166" fontId="5" fillId="0" borderId="0" xfId="0" applyNumberFormat="1" applyFont="1" applyFill="1" applyBorder="1" applyAlignment="1" applyProtection="1">
      <alignment horizontal="center" wrapText="1"/>
      <protection locked="0"/>
    </xf>
    <xf numFmtId="0" fontId="7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9" fontId="7" fillId="3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66" fontId="5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6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2F0A5"/>
      <color rgb="FFD88FD4"/>
      <color rgb="FF7F54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topLeftCell="A25" zoomScale="90" zoomScaleNormal="90" workbookViewId="0">
      <selection activeCell="H70" sqref="H70"/>
    </sheetView>
  </sheetViews>
  <sheetFormatPr defaultColWidth="7.375" defaultRowHeight="15"/>
  <cols>
    <col min="1" max="1" width="5.125" style="267" customWidth="1"/>
    <col min="2" max="2" width="12" style="176" customWidth="1"/>
    <col min="3" max="3" width="5" style="162" bestFit="1" customWidth="1"/>
    <col min="4" max="4" width="5" style="162" customWidth="1"/>
    <col min="5" max="5" width="27" style="162" customWidth="1"/>
    <col min="6" max="6" width="31.125" style="162" customWidth="1"/>
    <col min="7" max="7" width="13.5" style="162" customWidth="1"/>
    <col min="8" max="8" width="13.375" style="162" bestFit="1" customWidth="1"/>
    <col min="9" max="9" width="14.375" style="162" customWidth="1"/>
    <col min="10" max="10" width="8.125" style="162" hidden="1" customWidth="1"/>
    <col min="11" max="11" width="6.875" style="162" hidden="1" customWidth="1"/>
    <col min="12" max="12" width="16.125" style="47" hidden="1" customWidth="1"/>
    <col min="13" max="13" width="13.875" style="162" customWidth="1"/>
    <col min="14" max="14" width="19" style="162" customWidth="1"/>
    <col min="15" max="15" width="14.625" style="162" customWidth="1"/>
    <col min="16" max="16" width="8.125" style="162" hidden="1" customWidth="1"/>
    <col min="17" max="17" width="12.125" style="162" hidden="1" customWidth="1"/>
    <col min="18" max="18" width="13.625" style="162" hidden="1" customWidth="1"/>
    <col min="19" max="19" width="10.375" style="162" hidden="1" customWidth="1"/>
    <col min="20" max="20" width="28" style="47" customWidth="1"/>
    <col min="21" max="16384" width="7.375" style="162"/>
  </cols>
  <sheetData>
    <row r="1" spans="1:19" ht="23.25">
      <c r="A1" s="289" t="s">
        <v>113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9">
      <c r="A2" s="266"/>
      <c r="B2" s="29"/>
      <c r="C2" s="29"/>
      <c r="D2" s="29"/>
      <c r="E2" s="29"/>
      <c r="F2" s="29"/>
      <c r="G2" s="29"/>
      <c r="H2" s="29"/>
      <c r="L2" s="162"/>
      <c r="Q2" s="175">
        <v>43354</v>
      </c>
    </row>
    <row r="3" spans="1:19">
      <c r="D3" s="290" t="s">
        <v>0</v>
      </c>
      <c r="E3" s="290"/>
      <c r="F3" s="111">
        <v>12306167</v>
      </c>
      <c r="G3" s="177"/>
      <c r="H3" s="178" t="s">
        <v>63</v>
      </c>
      <c r="I3" s="182">
        <f>F4+F5</f>
        <v>13044536.999999998</v>
      </c>
      <c r="J3" s="179"/>
      <c r="K3" s="179"/>
      <c r="L3" s="179"/>
      <c r="M3" s="179"/>
    </row>
    <row r="4" spans="1:19" ht="15.75">
      <c r="D4" s="291" t="s">
        <v>78</v>
      </c>
      <c r="E4" s="291"/>
      <c r="F4" s="112">
        <f>F3*0.94</f>
        <v>11567796.979999999</v>
      </c>
      <c r="G4" s="270">
        <v>11567797</v>
      </c>
      <c r="H4" s="272" t="s">
        <v>116</v>
      </c>
      <c r="I4" s="271">
        <f>F4+F5+F7</f>
        <v>13619448.999999998</v>
      </c>
      <c r="J4" s="179"/>
      <c r="K4" s="179"/>
      <c r="L4" s="179"/>
      <c r="M4" s="181"/>
    </row>
    <row r="5" spans="1:19">
      <c r="D5" s="292" t="s">
        <v>79</v>
      </c>
      <c r="E5" s="292"/>
      <c r="F5" s="108">
        <f>F3*0.06+F6</f>
        <v>1476740.02</v>
      </c>
      <c r="G5" s="182"/>
      <c r="H5" s="282" t="s">
        <v>117</v>
      </c>
      <c r="I5" s="182">
        <f>F5+F7</f>
        <v>2051652.02</v>
      </c>
      <c r="J5" s="179"/>
      <c r="K5" s="179"/>
      <c r="L5" s="179"/>
      <c r="M5" s="181"/>
    </row>
    <row r="6" spans="1:19">
      <c r="D6" s="293" t="s">
        <v>77</v>
      </c>
      <c r="E6" s="293"/>
      <c r="F6" s="113">
        <v>738370</v>
      </c>
      <c r="G6" s="183"/>
      <c r="I6" s="179"/>
      <c r="J6" s="179"/>
      <c r="K6" s="179"/>
      <c r="L6" s="179"/>
      <c r="M6" s="179"/>
    </row>
    <row r="7" spans="1:19">
      <c r="D7" s="109"/>
      <c r="E7" s="109" t="s">
        <v>76</v>
      </c>
      <c r="F7" s="110">
        <v>574912</v>
      </c>
      <c r="G7" s="183"/>
      <c r="H7" s="267" t="s">
        <v>118</v>
      </c>
      <c r="I7" s="179"/>
      <c r="J7" s="179"/>
      <c r="K7" s="179"/>
      <c r="L7" s="179"/>
      <c r="M7" s="179"/>
    </row>
    <row r="8" spans="1:19">
      <c r="D8" s="288" t="s">
        <v>64</v>
      </c>
      <c r="E8" s="288"/>
      <c r="F8" s="37">
        <v>386764</v>
      </c>
      <c r="G8" s="183"/>
      <c r="H8" s="180"/>
      <c r="I8" s="179"/>
      <c r="J8" s="179"/>
      <c r="K8" s="179"/>
      <c r="L8" s="179"/>
      <c r="M8" s="179"/>
    </row>
    <row r="9" spans="1:19" ht="17.45" customHeight="1">
      <c r="D9" s="286" t="s">
        <v>1</v>
      </c>
      <c r="E9" s="286"/>
      <c r="F9" s="38">
        <v>369185</v>
      </c>
      <c r="G9" s="287" t="s">
        <v>65</v>
      </c>
      <c r="H9" s="287"/>
      <c r="I9" s="287"/>
      <c r="J9" s="287"/>
      <c r="K9" s="287"/>
      <c r="L9" s="287"/>
      <c r="M9" s="287"/>
      <c r="N9" s="287"/>
    </row>
    <row r="10" spans="1:19" ht="15.75" thickBot="1">
      <c r="N10" s="183"/>
      <c r="O10" s="183"/>
      <c r="P10" s="183"/>
      <c r="Q10" s="183"/>
    </row>
    <row r="11" spans="1:19" s="47" customFormat="1" ht="30.75" thickBot="1">
      <c r="A11" s="268" t="s">
        <v>2</v>
      </c>
      <c r="B11" s="6" t="s">
        <v>3</v>
      </c>
      <c r="C11" s="42" t="s">
        <v>4</v>
      </c>
      <c r="D11" s="42" t="s">
        <v>5</v>
      </c>
      <c r="E11" s="43" t="s">
        <v>6</v>
      </c>
      <c r="F11" s="43" t="s">
        <v>7</v>
      </c>
      <c r="G11" s="42" t="s">
        <v>8</v>
      </c>
      <c r="H11" s="42" t="s">
        <v>9</v>
      </c>
      <c r="I11" s="184" t="s">
        <v>10</v>
      </c>
      <c r="J11" s="185" t="s">
        <v>11</v>
      </c>
      <c r="K11" s="186" t="s">
        <v>12</v>
      </c>
      <c r="L11" s="187" t="s">
        <v>13</v>
      </c>
      <c r="M11" s="187" t="s">
        <v>14</v>
      </c>
      <c r="N11" s="187" t="s">
        <v>15</v>
      </c>
      <c r="O11" s="187" t="s">
        <v>16</v>
      </c>
      <c r="P11" s="188"/>
      <c r="Q11" s="189" t="s">
        <v>17</v>
      </c>
    </row>
    <row r="12" spans="1:19">
      <c r="A12" s="275">
        <v>1</v>
      </c>
      <c r="B12" s="117">
        <v>132</v>
      </c>
      <c r="C12" s="117"/>
      <c r="D12" s="117">
        <v>16</v>
      </c>
      <c r="E12" s="190" t="s">
        <v>39</v>
      </c>
      <c r="F12" s="190" t="s">
        <v>40</v>
      </c>
      <c r="G12" s="191" t="s">
        <v>20</v>
      </c>
      <c r="H12" s="192" t="s">
        <v>67</v>
      </c>
      <c r="I12" s="193">
        <v>3142510</v>
      </c>
      <c r="J12" s="194"/>
      <c r="K12" s="195"/>
      <c r="L12" s="196"/>
      <c r="M12" s="194">
        <f>I12</f>
        <v>3142510</v>
      </c>
      <c r="N12" s="277">
        <f>I12</f>
        <v>3142510</v>
      </c>
      <c r="O12" s="197"/>
      <c r="P12" s="198"/>
      <c r="Q12" s="199" t="s">
        <v>108</v>
      </c>
      <c r="S12" s="200">
        <v>127903</v>
      </c>
    </row>
    <row r="13" spans="1:19">
      <c r="A13" s="276">
        <v>2</v>
      </c>
      <c r="B13" s="12">
        <v>132</v>
      </c>
      <c r="C13" s="12"/>
      <c r="D13" s="12">
        <v>30</v>
      </c>
      <c r="E13" s="201" t="s">
        <v>39</v>
      </c>
      <c r="F13" s="201" t="s">
        <v>87</v>
      </c>
      <c r="G13" s="157" t="s">
        <v>20</v>
      </c>
      <c r="H13" s="171" t="s">
        <v>67</v>
      </c>
      <c r="I13" s="158">
        <v>2463320</v>
      </c>
      <c r="J13" s="143"/>
      <c r="K13" s="159"/>
      <c r="L13" s="160"/>
      <c r="M13" s="143">
        <f>I13+M12</f>
        <v>5605830</v>
      </c>
      <c r="N13" s="278">
        <f t="shared" ref="N13:N42" si="0">I13</f>
        <v>2463320</v>
      </c>
      <c r="O13" s="143"/>
      <c r="P13" s="128"/>
      <c r="Q13" s="161" t="s">
        <v>108</v>
      </c>
      <c r="S13" s="163">
        <v>422158</v>
      </c>
    </row>
    <row r="14" spans="1:19">
      <c r="A14" s="276">
        <v>3</v>
      </c>
      <c r="B14" s="12">
        <v>132</v>
      </c>
      <c r="C14" s="12"/>
      <c r="D14" s="12">
        <v>17</v>
      </c>
      <c r="E14" s="202" t="s">
        <v>39</v>
      </c>
      <c r="F14" s="202" t="s">
        <v>41</v>
      </c>
      <c r="G14" s="157" t="s">
        <v>20</v>
      </c>
      <c r="H14" s="171" t="s">
        <v>67</v>
      </c>
      <c r="I14" s="158">
        <v>2090340</v>
      </c>
      <c r="J14" s="143"/>
      <c r="K14" s="159"/>
      <c r="L14" s="160"/>
      <c r="M14" s="143">
        <f t="shared" ref="M14:M52" si="1">I14+M13</f>
        <v>7696170</v>
      </c>
      <c r="N14" s="278">
        <f t="shared" si="0"/>
        <v>2090340</v>
      </c>
      <c r="O14" s="143"/>
      <c r="P14" s="128"/>
      <c r="Q14" s="161" t="s">
        <v>108</v>
      </c>
      <c r="S14" s="163">
        <v>9065</v>
      </c>
    </row>
    <row r="15" spans="1:19">
      <c r="A15" s="276">
        <v>4</v>
      </c>
      <c r="B15" s="12">
        <v>132</v>
      </c>
      <c r="C15" s="12"/>
      <c r="D15" s="12">
        <v>25</v>
      </c>
      <c r="E15" s="202" t="s">
        <v>39</v>
      </c>
      <c r="F15" s="202" t="s">
        <v>49</v>
      </c>
      <c r="G15" s="157" t="s">
        <v>20</v>
      </c>
      <c r="H15" s="171" t="s">
        <v>67</v>
      </c>
      <c r="I15" s="158">
        <v>463256</v>
      </c>
      <c r="J15" s="143"/>
      <c r="K15" s="159"/>
      <c r="L15" s="160"/>
      <c r="M15" s="143">
        <f t="shared" si="1"/>
        <v>8159426</v>
      </c>
      <c r="N15" s="278">
        <f t="shared" si="0"/>
        <v>463256</v>
      </c>
      <c r="O15" s="143"/>
      <c r="P15" s="128"/>
      <c r="Q15" s="161" t="s">
        <v>108</v>
      </c>
      <c r="S15" s="163">
        <v>9065</v>
      </c>
    </row>
    <row r="16" spans="1:19">
      <c r="A16" s="276">
        <v>5</v>
      </c>
      <c r="B16" s="12">
        <v>132</v>
      </c>
      <c r="C16" s="12"/>
      <c r="D16" s="12">
        <v>15</v>
      </c>
      <c r="E16" s="202" t="s">
        <v>36</v>
      </c>
      <c r="F16" s="202" t="s">
        <v>81</v>
      </c>
      <c r="G16" s="157" t="s">
        <v>20</v>
      </c>
      <c r="H16" s="171" t="s">
        <v>67</v>
      </c>
      <c r="I16" s="158">
        <v>410926</v>
      </c>
      <c r="J16" s="143"/>
      <c r="K16" s="159"/>
      <c r="L16" s="160"/>
      <c r="M16" s="143">
        <f t="shared" si="1"/>
        <v>8570352</v>
      </c>
      <c r="N16" s="278">
        <f t="shared" si="0"/>
        <v>410926</v>
      </c>
      <c r="O16" s="143"/>
      <c r="P16" s="128"/>
      <c r="Q16" s="161" t="s">
        <v>108</v>
      </c>
      <c r="S16" s="163">
        <v>353891</v>
      </c>
    </row>
    <row r="17" spans="1:20">
      <c r="A17" s="276">
        <v>6</v>
      </c>
      <c r="B17" s="12">
        <v>132</v>
      </c>
      <c r="C17" s="12"/>
      <c r="D17" s="12">
        <v>14</v>
      </c>
      <c r="E17" s="202" t="s">
        <v>36</v>
      </c>
      <c r="F17" s="202" t="s">
        <v>82</v>
      </c>
      <c r="G17" s="157" t="s">
        <v>20</v>
      </c>
      <c r="H17" s="171" t="s">
        <v>67</v>
      </c>
      <c r="I17" s="158">
        <v>342707</v>
      </c>
      <c r="J17" s="143"/>
      <c r="K17" s="159"/>
      <c r="L17" s="160"/>
      <c r="M17" s="143">
        <f t="shared" si="1"/>
        <v>8913059</v>
      </c>
      <c r="N17" s="278">
        <f t="shared" si="0"/>
        <v>342707</v>
      </c>
      <c r="O17" s="143"/>
      <c r="P17" s="128"/>
      <c r="Q17" s="161" t="s">
        <v>108</v>
      </c>
      <c r="S17" s="163"/>
    </row>
    <row r="18" spans="1:20">
      <c r="A18" s="276">
        <v>7</v>
      </c>
      <c r="B18" s="12">
        <v>132</v>
      </c>
      <c r="C18" s="12"/>
      <c r="D18" s="12">
        <v>20</v>
      </c>
      <c r="E18" s="202" t="s">
        <v>39</v>
      </c>
      <c r="F18" s="202" t="s">
        <v>44</v>
      </c>
      <c r="G18" s="157" t="s">
        <v>68</v>
      </c>
      <c r="H18" s="171" t="s">
        <v>67</v>
      </c>
      <c r="I18" s="158">
        <v>200659</v>
      </c>
      <c r="J18" s="143"/>
      <c r="K18" s="159"/>
      <c r="L18" s="160"/>
      <c r="M18" s="143">
        <f t="shared" si="1"/>
        <v>9113718</v>
      </c>
      <c r="N18" s="278">
        <f t="shared" si="0"/>
        <v>200659</v>
      </c>
      <c r="O18" s="143"/>
      <c r="P18" s="128"/>
      <c r="Q18" s="161" t="s">
        <v>108</v>
      </c>
      <c r="S18" s="163">
        <v>3003814</v>
      </c>
    </row>
    <row r="19" spans="1:20">
      <c r="A19" s="276">
        <v>8</v>
      </c>
      <c r="B19" s="12">
        <v>132</v>
      </c>
      <c r="C19" s="12"/>
      <c r="D19" s="12">
        <v>22</v>
      </c>
      <c r="E19" s="202" t="s">
        <v>39</v>
      </c>
      <c r="F19" s="202" t="s">
        <v>46</v>
      </c>
      <c r="G19" s="157" t="s">
        <v>20</v>
      </c>
      <c r="H19" s="171" t="s">
        <v>67</v>
      </c>
      <c r="I19" s="158">
        <v>178505</v>
      </c>
      <c r="J19" s="143"/>
      <c r="K19" s="159"/>
      <c r="L19" s="160"/>
      <c r="M19" s="143">
        <f t="shared" si="1"/>
        <v>9292223</v>
      </c>
      <c r="N19" s="278">
        <f t="shared" si="0"/>
        <v>178505</v>
      </c>
      <c r="O19" s="143"/>
      <c r="P19" s="128"/>
      <c r="Q19" s="161" t="s">
        <v>108</v>
      </c>
      <c r="R19" s="203"/>
      <c r="S19" s="163">
        <v>1983156</v>
      </c>
    </row>
    <row r="20" spans="1:20">
      <c r="A20" s="276">
        <v>9</v>
      </c>
      <c r="B20" s="12">
        <v>132</v>
      </c>
      <c r="C20" s="12"/>
      <c r="D20" s="12">
        <v>13</v>
      </c>
      <c r="E20" s="202" t="s">
        <v>36</v>
      </c>
      <c r="F20" s="202" t="s">
        <v>80</v>
      </c>
      <c r="G20" s="157" t="s">
        <v>20</v>
      </c>
      <c r="H20" s="171" t="s">
        <v>67</v>
      </c>
      <c r="I20" s="158">
        <v>124831</v>
      </c>
      <c r="J20" s="143"/>
      <c r="K20" s="159"/>
      <c r="L20" s="160"/>
      <c r="M20" s="143">
        <f t="shared" si="1"/>
        <v>9417054</v>
      </c>
      <c r="N20" s="278">
        <f t="shared" si="0"/>
        <v>124831</v>
      </c>
      <c r="O20" s="143"/>
      <c r="P20" s="128"/>
      <c r="Q20" s="161" t="s">
        <v>108</v>
      </c>
      <c r="S20" s="163">
        <v>189223</v>
      </c>
    </row>
    <row r="21" spans="1:20">
      <c r="A21" s="276">
        <v>10</v>
      </c>
      <c r="B21" s="12">
        <v>132</v>
      </c>
      <c r="C21" s="12"/>
      <c r="D21" s="12">
        <v>21</v>
      </c>
      <c r="E21" s="202" t="s">
        <v>39</v>
      </c>
      <c r="F21" s="202" t="s">
        <v>45</v>
      </c>
      <c r="G21" s="157" t="s">
        <v>20</v>
      </c>
      <c r="H21" s="171" t="s">
        <v>67</v>
      </c>
      <c r="I21" s="158">
        <v>73981</v>
      </c>
      <c r="J21" s="143"/>
      <c r="K21" s="159"/>
      <c r="L21" s="160"/>
      <c r="M21" s="143">
        <f t="shared" si="1"/>
        <v>9491035</v>
      </c>
      <c r="N21" s="278">
        <f t="shared" si="0"/>
        <v>73981</v>
      </c>
      <c r="O21" s="143"/>
      <c r="P21" s="128"/>
      <c r="Q21" s="161" t="s">
        <v>108</v>
      </c>
      <c r="S21" s="163"/>
    </row>
    <row r="22" spans="1:20">
      <c r="A22" s="276">
        <v>11</v>
      </c>
      <c r="B22" s="12">
        <v>132</v>
      </c>
      <c r="C22" s="12"/>
      <c r="D22" s="12">
        <v>19</v>
      </c>
      <c r="E22" s="202" t="s">
        <v>39</v>
      </c>
      <c r="F22" s="202" t="s">
        <v>43</v>
      </c>
      <c r="G22" s="157" t="s">
        <v>20</v>
      </c>
      <c r="H22" s="171" t="s">
        <v>67</v>
      </c>
      <c r="I22" s="158">
        <v>71524</v>
      </c>
      <c r="J22" s="143"/>
      <c r="K22" s="159"/>
      <c r="L22" s="160"/>
      <c r="M22" s="143">
        <f t="shared" si="1"/>
        <v>9562559</v>
      </c>
      <c r="N22" s="278">
        <f t="shared" si="0"/>
        <v>71524</v>
      </c>
      <c r="O22" s="143"/>
      <c r="P22" s="128"/>
      <c r="Q22" s="161" t="s">
        <v>108</v>
      </c>
      <c r="S22" s="163">
        <v>67885</v>
      </c>
    </row>
    <row r="23" spans="1:20">
      <c r="A23" s="276">
        <v>12</v>
      </c>
      <c r="B23" s="155">
        <v>132</v>
      </c>
      <c r="C23" s="14"/>
      <c r="D23" s="12">
        <v>31</v>
      </c>
      <c r="E23" s="202" t="s">
        <v>39</v>
      </c>
      <c r="F23" s="202" t="s">
        <v>88</v>
      </c>
      <c r="G23" s="157" t="s">
        <v>20</v>
      </c>
      <c r="H23" s="171" t="s">
        <v>69</v>
      </c>
      <c r="I23" s="158">
        <v>44743</v>
      </c>
      <c r="J23" s="143"/>
      <c r="K23" s="159"/>
      <c r="L23" s="160"/>
      <c r="M23" s="143">
        <f t="shared" si="1"/>
        <v>9607302</v>
      </c>
      <c r="N23" s="278">
        <f>I23</f>
        <v>44743</v>
      </c>
      <c r="O23" s="128"/>
      <c r="P23" s="128"/>
      <c r="Q23" s="161" t="s">
        <v>108</v>
      </c>
      <c r="S23" s="163">
        <v>164339</v>
      </c>
    </row>
    <row r="24" spans="1:20" s="205" customFormat="1">
      <c r="A24" s="276">
        <v>13</v>
      </c>
      <c r="B24" s="12">
        <v>132</v>
      </c>
      <c r="C24" s="12"/>
      <c r="D24" s="12">
        <v>18</v>
      </c>
      <c r="E24" s="202" t="s">
        <v>39</v>
      </c>
      <c r="F24" s="202" t="s">
        <v>42</v>
      </c>
      <c r="G24" s="157" t="s">
        <v>20</v>
      </c>
      <c r="H24" s="171" t="s">
        <v>67</v>
      </c>
      <c r="I24" s="158">
        <v>30236</v>
      </c>
      <c r="J24" s="143"/>
      <c r="K24" s="159"/>
      <c r="L24" s="160"/>
      <c r="M24" s="143">
        <f t="shared" si="1"/>
        <v>9637538</v>
      </c>
      <c r="N24" s="278">
        <f t="shared" si="0"/>
        <v>30236</v>
      </c>
      <c r="O24" s="204"/>
      <c r="P24" s="204"/>
      <c r="Q24" s="161" t="s">
        <v>108</v>
      </c>
      <c r="S24" s="206">
        <v>21827</v>
      </c>
      <c r="T24" s="149"/>
    </row>
    <row r="25" spans="1:20">
      <c r="A25" s="276">
        <v>14</v>
      </c>
      <c r="B25" s="140">
        <v>132</v>
      </c>
      <c r="C25" s="140"/>
      <c r="D25" s="140">
        <v>28</v>
      </c>
      <c r="E25" s="207" t="s">
        <v>39</v>
      </c>
      <c r="F25" s="207" t="s">
        <v>90</v>
      </c>
      <c r="G25" s="208" t="s">
        <v>20</v>
      </c>
      <c r="H25" s="209" t="s">
        <v>67</v>
      </c>
      <c r="I25" s="206">
        <v>26007</v>
      </c>
      <c r="J25" s="143"/>
      <c r="K25" s="159"/>
      <c r="L25" s="160"/>
      <c r="M25" s="143">
        <f t="shared" si="1"/>
        <v>9663545</v>
      </c>
      <c r="N25" s="278">
        <f t="shared" si="0"/>
        <v>26007</v>
      </c>
      <c r="O25" s="143"/>
      <c r="P25" s="128"/>
      <c r="Q25" s="161" t="s">
        <v>108</v>
      </c>
      <c r="S25" s="163">
        <v>479792</v>
      </c>
    </row>
    <row r="26" spans="1:20">
      <c r="A26" s="276">
        <v>15</v>
      </c>
      <c r="B26" s="12">
        <v>132</v>
      </c>
      <c r="C26" s="12"/>
      <c r="D26" s="12">
        <v>11</v>
      </c>
      <c r="E26" s="202" t="s">
        <v>36</v>
      </c>
      <c r="F26" s="202" t="s">
        <v>37</v>
      </c>
      <c r="G26" s="157" t="s">
        <v>20</v>
      </c>
      <c r="H26" s="171" t="s">
        <v>67</v>
      </c>
      <c r="I26" s="158">
        <v>8729</v>
      </c>
      <c r="J26" s="143"/>
      <c r="K26" s="159"/>
      <c r="L26" s="160"/>
      <c r="M26" s="143">
        <f t="shared" si="1"/>
        <v>9672274</v>
      </c>
      <c r="N26" s="278">
        <f t="shared" si="0"/>
        <v>8729</v>
      </c>
      <c r="O26" s="143"/>
      <c r="P26" s="128"/>
      <c r="Q26" s="161" t="s">
        <v>108</v>
      </c>
      <c r="S26" s="163">
        <v>46069</v>
      </c>
    </row>
    <row r="27" spans="1:20">
      <c r="A27" s="276">
        <v>16</v>
      </c>
      <c r="B27" s="12">
        <v>132</v>
      </c>
      <c r="C27" s="12"/>
      <c r="D27" s="12">
        <v>12</v>
      </c>
      <c r="E27" s="202" t="s">
        <v>36</v>
      </c>
      <c r="F27" s="202" t="s">
        <v>38</v>
      </c>
      <c r="G27" s="157" t="s">
        <v>20</v>
      </c>
      <c r="H27" s="171" t="s">
        <v>67</v>
      </c>
      <c r="I27" s="158">
        <v>8729</v>
      </c>
      <c r="J27" s="143"/>
      <c r="K27" s="159"/>
      <c r="L27" s="160"/>
      <c r="M27" s="143">
        <f t="shared" si="1"/>
        <v>9681003</v>
      </c>
      <c r="N27" s="278">
        <f t="shared" si="0"/>
        <v>8729</v>
      </c>
      <c r="O27" s="143"/>
      <c r="P27" s="128"/>
      <c r="Q27" s="161" t="s">
        <v>108</v>
      </c>
      <c r="S27" s="163"/>
    </row>
    <row r="28" spans="1:20">
      <c r="A28" s="276">
        <v>17</v>
      </c>
      <c r="B28" s="12">
        <v>129</v>
      </c>
      <c r="C28" s="12"/>
      <c r="D28" s="12">
        <v>24</v>
      </c>
      <c r="E28" s="202" t="s">
        <v>39</v>
      </c>
      <c r="F28" s="202" t="s">
        <v>48</v>
      </c>
      <c r="G28" s="157" t="s">
        <v>20</v>
      </c>
      <c r="H28" s="171" t="s">
        <v>67</v>
      </c>
      <c r="I28" s="158">
        <v>91938</v>
      </c>
      <c r="J28" s="143"/>
      <c r="K28" s="159"/>
      <c r="L28" s="160"/>
      <c r="M28" s="143">
        <f t="shared" si="1"/>
        <v>9772941</v>
      </c>
      <c r="N28" s="278">
        <f t="shared" si="0"/>
        <v>91938</v>
      </c>
      <c r="O28" s="143"/>
      <c r="P28" s="128"/>
      <c r="Q28" s="161" t="s">
        <v>108</v>
      </c>
      <c r="S28" s="163"/>
    </row>
    <row r="29" spans="1:20">
      <c r="A29" s="276">
        <v>18</v>
      </c>
      <c r="B29" s="12">
        <v>129</v>
      </c>
      <c r="C29" s="12"/>
      <c r="D29" s="12">
        <v>2</v>
      </c>
      <c r="E29" s="202" t="s">
        <v>23</v>
      </c>
      <c r="F29" s="202" t="s">
        <v>24</v>
      </c>
      <c r="G29" s="157" t="s">
        <v>20</v>
      </c>
      <c r="H29" s="171" t="s">
        <v>21</v>
      </c>
      <c r="I29" s="158">
        <v>38174</v>
      </c>
      <c r="J29" s="143"/>
      <c r="K29" s="159"/>
      <c r="L29" s="160"/>
      <c r="M29" s="143">
        <f t="shared" si="1"/>
        <v>9811115</v>
      </c>
      <c r="N29" s="278">
        <f t="shared" si="0"/>
        <v>38174</v>
      </c>
      <c r="O29" s="143"/>
      <c r="P29" s="128"/>
      <c r="Q29" s="161" t="s">
        <v>108</v>
      </c>
      <c r="S29" s="163"/>
    </row>
    <row r="30" spans="1:20">
      <c r="A30" s="276">
        <v>19</v>
      </c>
      <c r="B30" s="12">
        <v>129</v>
      </c>
      <c r="C30" s="12"/>
      <c r="D30" s="12">
        <v>1</v>
      </c>
      <c r="E30" s="202" t="s">
        <v>18</v>
      </c>
      <c r="F30" s="202" t="s">
        <v>19</v>
      </c>
      <c r="G30" s="157" t="s">
        <v>20</v>
      </c>
      <c r="H30" s="171" t="s">
        <v>21</v>
      </c>
      <c r="I30" s="158">
        <v>22888</v>
      </c>
      <c r="J30" s="143"/>
      <c r="K30" s="159"/>
      <c r="L30" s="160"/>
      <c r="M30" s="143">
        <f t="shared" si="1"/>
        <v>9834003</v>
      </c>
      <c r="N30" s="278">
        <f t="shared" si="0"/>
        <v>22888</v>
      </c>
      <c r="O30" s="143"/>
      <c r="P30" s="128"/>
      <c r="Q30" s="161" t="s">
        <v>108</v>
      </c>
      <c r="S30" s="163">
        <v>22640</v>
      </c>
    </row>
    <row r="31" spans="1:20">
      <c r="A31" s="276">
        <v>20</v>
      </c>
      <c r="B31" s="12">
        <v>127</v>
      </c>
      <c r="C31" s="12"/>
      <c r="D31" s="12">
        <v>5</v>
      </c>
      <c r="E31" s="202" t="s">
        <v>25</v>
      </c>
      <c r="F31" s="202" t="s">
        <v>27</v>
      </c>
      <c r="G31" s="157" t="s">
        <v>20</v>
      </c>
      <c r="H31" s="171" t="s">
        <v>28</v>
      </c>
      <c r="I31" s="158">
        <v>344888</v>
      </c>
      <c r="J31" s="143"/>
      <c r="K31" s="159"/>
      <c r="L31" s="160"/>
      <c r="M31" s="143">
        <f t="shared" si="1"/>
        <v>10178891</v>
      </c>
      <c r="N31" s="278">
        <f t="shared" si="0"/>
        <v>344888</v>
      </c>
      <c r="O31" s="128"/>
      <c r="P31" s="128"/>
      <c r="Q31" s="161" t="s">
        <v>108</v>
      </c>
      <c r="S31" s="163">
        <v>36431</v>
      </c>
    </row>
    <row r="32" spans="1:20">
      <c r="A32" s="276">
        <v>21</v>
      </c>
      <c r="B32" s="12">
        <v>127</v>
      </c>
      <c r="C32" s="12"/>
      <c r="D32" s="12">
        <v>7</v>
      </c>
      <c r="E32" s="202" t="s">
        <v>29</v>
      </c>
      <c r="F32" s="202" t="s">
        <v>30</v>
      </c>
      <c r="G32" s="157" t="s">
        <v>20</v>
      </c>
      <c r="H32" s="171" t="s">
        <v>21</v>
      </c>
      <c r="I32" s="158">
        <v>32614</v>
      </c>
      <c r="J32" s="143"/>
      <c r="K32" s="159"/>
      <c r="L32" s="160"/>
      <c r="M32" s="143">
        <f t="shared" si="1"/>
        <v>10211505</v>
      </c>
      <c r="N32" s="278">
        <f t="shared" si="0"/>
        <v>32614</v>
      </c>
      <c r="O32" s="143"/>
      <c r="P32" s="128"/>
      <c r="Q32" s="161" t="s">
        <v>108</v>
      </c>
      <c r="S32" s="163">
        <v>85746</v>
      </c>
      <c r="T32" s="263"/>
    </row>
    <row r="33" spans="1:21">
      <c r="A33" s="276">
        <v>22</v>
      </c>
      <c r="B33" s="12">
        <v>127</v>
      </c>
      <c r="C33" s="12"/>
      <c r="D33" s="12">
        <v>10</v>
      </c>
      <c r="E33" s="201" t="s">
        <v>34</v>
      </c>
      <c r="F33" s="201" t="s">
        <v>94</v>
      </c>
      <c r="G33" s="157" t="s">
        <v>20</v>
      </c>
      <c r="H33" s="128" t="s">
        <v>21</v>
      </c>
      <c r="I33" s="158">
        <v>16283</v>
      </c>
      <c r="J33" s="143"/>
      <c r="K33" s="159"/>
      <c r="L33" s="160"/>
      <c r="M33" s="143">
        <f t="shared" si="1"/>
        <v>10227788</v>
      </c>
      <c r="N33" s="278">
        <f t="shared" si="0"/>
        <v>16283</v>
      </c>
      <c r="O33" s="128"/>
      <c r="P33" s="128"/>
      <c r="Q33" s="161" t="s">
        <v>108</v>
      </c>
      <c r="S33" s="163">
        <v>374500</v>
      </c>
    </row>
    <row r="34" spans="1:21">
      <c r="A34" s="276">
        <v>23</v>
      </c>
      <c r="B34" s="12">
        <v>126</v>
      </c>
      <c r="C34" s="12"/>
      <c r="D34" s="12">
        <v>32</v>
      </c>
      <c r="E34" s="202" t="s">
        <v>39</v>
      </c>
      <c r="F34" s="202" t="s">
        <v>50</v>
      </c>
      <c r="G34" s="157" t="s">
        <v>20</v>
      </c>
      <c r="H34" s="171" t="s">
        <v>69</v>
      </c>
      <c r="I34" s="158">
        <v>96799</v>
      </c>
      <c r="J34" s="143"/>
      <c r="K34" s="159"/>
      <c r="L34" s="160"/>
      <c r="M34" s="143">
        <f t="shared" si="1"/>
        <v>10324587</v>
      </c>
      <c r="N34" s="278">
        <f t="shared" si="0"/>
        <v>96799</v>
      </c>
      <c r="O34" s="128"/>
      <c r="P34" s="128"/>
      <c r="Q34" s="161" t="s">
        <v>108</v>
      </c>
      <c r="S34" s="163"/>
    </row>
    <row r="35" spans="1:21" s="203" customFormat="1">
      <c r="A35" s="276">
        <v>24</v>
      </c>
      <c r="B35" s="12">
        <v>126</v>
      </c>
      <c r="C35" s="12"/>
      <c r="D35" s="12">
        <v>26</v>
      </c>
      <c r="E35" s="201" t="s">
        <v>39</v>
      </c>
      <c r="F35" s="201" t="s">
        <v>85</v>
      </c>
      <c r="G35" s="157" t="s">
        <v>20</v>
      </c>
      <c r="H35" s="171" t="s">
        <v>67</v>
      </c>
      <c r="I35" s="158">
        <v>54553</v>
      </c>
      <c r="J35" s="210"/>
      <c r="K35" s="211"/>
      <c r="L35" s="212"/>
      <c r="M35" s="143">
        <f t="shared" si="1"/>
        <v>10379140</v>
      </c>
      <c r="N35" s="278">
        <f t="shared" si="0"/>
        <v>54553</v>
      </c>
      <c r="O35" s="143"/>
      <c r="P35" s="128"/>
      <c r="Q35" s="161" t="s">
        <v>108</v>
      </c>
      <c r="R35" s="162"/>
      <c r="S35" s="163">
        <v>16283</v>
      </c>
      <c r="T35" s="151"/>
    </row>
    <row r="36" spans="1:21">
      <c r="A36" s="276">
        <v>25</v>
      </c>
      <c r="B36" s="155">
        <v>126</v>
      </c>
      <c r="C36" s="12"/>
      <c r="D36" s="12">
        <v>33</v>
      </c>
      <c r="E36" s="202" t="s">
        <v>39</v>
      </c>
      <c r="F36" s="202" t="s">
        <v>51</v>
      </c>
      <c r="G36" s="157" t="s">
        <v>20</v>
      </c>
      <c r="H36" s="171" t="s">
        <v>69</v>
      </c>
      <c r="I36" s="158">
        <v>51708</v>
      </c>
      <c r="J36" s="143"/>
      <c r="K36" s="159"/>
      <c r="L36" s="160"/>
      <c r="M36" s="143">
        <f t="shared" si="1"/>
        <v>10430848</v>
      </c>
      <c r="N36" s="278">
        <f>I36</f>
        <v>51708</v>
      </c>
      <c r="O36" s="143"/>
      <c r="P36" s="128"/>
      <c r="Q36" s="161" t="s">
        <v>108</v>
      </c>
      <c r="S36" s="163">
        <v>165761</v>
      </c>
    </row>
    <row r="37" spans="1:21">
      <c r="A37" s="276">
        <v>26</v>
      </c>
      <c r="B37" s="12">
        <v>126</v>
      </c>
      <c r="C37" s="12"/>
      <c r="D37" s="12">
        <v>27</v>
      </c>
      <c r="E37" s="201" t="s">
        <v>39</v>
      </c>
      <c r="F37" s="201" t="s">
        <v>86</v>
      </c>
      <c r="G37" s="157" t="s">
        <v>20</v>
      </c>
      <c r="H37" s="171" t="s">
        <v>67</v>
      </c>
      <c r="I37" s="158">
        <v>26048</v>
      </c>
      <c r="J37" s="210"/>
      <c r="K37" s="211"/>
      <c r="L37" s="212"/>
      <c r="M37" s="143">
        <f t="shared" si="1"/>
        <v>10456896</v>
      </c>
      <c r="N37" s="278">
        <f t="shared" si="0"/>
        <v>26048</v>
      </c>
      <c r="O37" s="143"/>
      <c r="P37" s="128"/>
      <c r="Q37" s="161" t="s">
        <v>108</v>
      </c>
      <c r="S37" s="163">
        <v>61912</v>
      </c>
    </row>
    <row r="38" spans="1:21">
      <c r="A38" s="276">
        <v>27</v>
      </c>
      <c r="B38" s="12">
        <v>124</v>
      </c>
      <c r="C38" s="12"/>
      <c r="D38" s="12">
        <v>9</v>
      </c>
      <c r="E38" s="201" t="s">
        <v>31</v>
      </c>
      <c r="F38" s="201" t="s">
        <v>33</v>
      </c>
      <c r="G38" s="157" t="s">
        <v>20</v>
      </c>
      <c r="H38" s="128" t="s">
        <v>32</v>
      </c>
      <c r="I38" s="158">
        <v>310118</v>
      </c>
      <c r="J38" s="143"/>
      <c r="K38" s="159"/>
      <c r="L38" s="160"/>
      <c r="M38" s="143">
        <f t="shared" si="1"/>
        <v>10767014</v>
      </c>
      <c r="N38" s="278">
        <f t="shared" si="0"/>
        <v>310118</v>
      </c>
      <c r="O38" s="143"/>
      <c r="P38" s="128"/>
      <c r="Q38" s="161" t="s">
        <v>108</v>
      </c>
      <c r="S38" s="163">
        <v>102895</v>
      </c>
      <c r="T38" s="150"/>
    </row>
    <row r="39" spans="1:21">
      <c r="A39" s="276">
        <v>28</v>
      </c>
      <c r="B39" s="12">
        <v>113</v>
      </c>
      <c r="C39" s="12"/>
      <c r="D39" s="12">
        <v>29</v>
      </c>
      <c r="E39" s="201" t="s">
        <v>39</v>
      </c>
      <c r="F39" s="201" t="s">
        <v>89</v>
      </c>
      <c r="G39" s="157" t="s">
        <v>20</v>
      </c>
      <c r="H39" s="171" t="s">
        <v>70</v>
      </c>
      <c r="I39" s="158">
        <v>26027</v>
      </c>
      <c r="J39" s="213"/>
      <c r="K39" s="214"/>
      <c r="L39" s="215"/>
      <c r="M39" s="143">
        <f t="shared" si="1"/>
        <v>10793041</v>
      </c>
      <c r="N39" s="278">
        <f t="shared" si="0"/>
        <v>26027</v>
      </c>
      <c r="O39" s="143"/>
      <c r="P39" s="128"/>
      <c r="Q39" s="161" t="s">
        <v>108</v>
      </c>
      <c r="S39" s="163">
        <v>25904</v>
      </c>
    </row>
    <row r="40" spans="1:21">
      <c r="A40" s="276">
        <v>29</v>
      </c>
      <c r="B40" s="155">
        <v>111</v>
      </c>
      <c r="C40" s="154"/>
      <c r="D40" s="155">
        <v>8</v>
      </c>
      <c r="E40" s="264" t="s">
        <v>31</v>
      </c>
      <c r="F40" s="264" t="s">
        <v>83</v>
      </c>
      <c r="G40" s="157" t="s">
        <v>20</v>
      </c>
      <c r="H40" s="128" t="s">
        <v>32</v>
      </c>
      <c r="I40" s="158">
        <v>472851</v>
      </c>
      <c r="J40" s="143"/>
      <c r="K40" s="159"/>
      <c r="L40" s="160"/>
      <c r="M40" s="143">
        <f t="shared" si="1"/>
        <v>11265892</v>
      </c>
      <c r="N40" s="278">
        <f>I40</f>
        <v>472851</v>
      </c>
      <c r="O40" s="143"/>
      <c r="P40" s="143"/>
      <c r="Q40" s="161" t="s">
        <v>108</v>
      </c>
      <c r="S40" s="163">
        <v>469588</v>
      </c>
      <c r="T40" s="162"/>
      <c r="U40" s="172"/>
    </row>
    <row r="41" spans="1:21">
      <c r="A41" s="276">
        <v>30</v>
      </c>
      <c r="B41" s="12">
        <v>107</v>
      </c>
      <c r="C41" s="12"/>
      <c r="D41" s="12">
        <v>6</v>
      </c>
      <c r="E41" s="202" t="s">
        <v>91</v>
      </c>
      <c r="F41" s="202" t="s">
        <v>92</v>
      </c>
      <c r="G41" s="157" t="s">
        <v>93</v>
      </c>
      <c r="H41" s="171" t="s">
        <v>22</v>
      </c>
      <c r="I41" s="158">
        <v>164339</v>
      </c>
      <c r="J41" s="143"/>
      <c r="K41" s="159"/>
      <c r="L41" s="160"/>
      <c r="M41" s="143">
        <f t="shared" si="1"/>
        <v>11430231</v>
      </c>
      <c r="N41" s="278">
        <f t="shared" si="0"/>
        <v>164339</v>
      </c>
      <c r="O41" s="143"/>
      <c r="P41" s="128"/>
      <c r="Q41" s="161" t="s">
        <v>108</v>
      </c>
      <c r="S41" s="163">
        <v>31087</v>
      </c>
    </row>
    <row r="42" spans="1:21">
      <c r="A42" s="276">
        <v>31</v>
      </c>
      <c r="B42" s="12">
        <v>107</v>
      </c>
      <c r="C42" s="12"/>
      <c r="D42" s="12">
        <v>23</v>
      </c>
      <c r="E42" s="202" t="s">
        <v>39</v>
      </c>
      <c r="F42" s="202" t="s">
        <v>47</v>
      </c>
      <c r="G42" s="157" t="s">
        <v>20</v>
      </c>
      <c r="H42" s="171" t="s">
        <v>67</v>
      </c>
      <c r="I42" s="158">
        <v>50773</v>
      </c>
      <c r="J42" s="210"/>
      <c r="K42" s="211"/>
      <c r="L42" s="212"/>
      <c r="M42" s="143">
        <f t="shared" si="1"/>
        <v>11481004</v>
      </c>
      <c r="N42" s="278">
        <f t="shared" si="0"/>
        <v>50773</v>
      </c>
      <c r="O42" s="143"/>
      <c r="P42" s="128"/>
      <c r="Q42" s="161" t="s">
        <v>108</v>
      </c>
      <c r="S42" s="163">
        <v>22503</v>
      </c>
    </row>
    <row r="43" spans="1:21" ht="15" customHeight="1">
      <c r="A43" s="279">
        <v>32</v>
      </c>
      <c r="B43" s="114">
        <v>102</v>
      </c>
      <c r="C43" s="114"/>
      <c r="D43" s="114">
        <v>4</v>
      </c>
      <c r="E43" s="156" t="s">
        <v>25</v>
      </c>
      <c r="F43" s="156" t="s">
        <v>26</v>
      </c>
      <c r="G43" s="157" t="s">
        <v>20</v>
      </c>
      <c r="H43" s="128" t="s">
        <v>35</v>
      </c>
      <c r="I43" s="158">
        <v>401604</v>
      </c>
      <c r="J43" s="143"/>
      <c r="K43" s="159"/>
      <c r="L43" s="160"/>
      <c r="M43" s="143">
        <f t="shared" si="1"/>
        <v>11882608</v>
      </c>
      <c r="N43" s="278">
        <f>I43-O43</f>
        <v>86792.979999998584</v>
      </c>
      <c r="O43" s="173">
        <f>M43-F4</f>
        <v>314811.02000000142</v>
      </c>
      <c r="P43" s="128"/>
      <c r="Q43" s="161" t="s">
        <v>108</v>
      </c>
      <c r="S43" s="163">
        <v>53389</v>
      </c>
      <c r="T43" s="263"/>
    </row>
    <row r="44" spans="1:21" ht="5.0999999999999996" customHeight="1">
      <c r="A44" s="269"/>
      <c r="B44" s="152"/>
      <c r="C44" s="152"/>
      <c r="D44" s="152"/>
      <c r="E44" s="164"/>
      <c r="F44" s="164"/>
      <c r="G44" s="165"/>
      <c r="H44" s="153"/>
      <c r="I44" s="166">
        <v>0</v>
      </c>
      <c r="J44" s="167"/>
      <c r="K44" s="168"/>
      <c r="L44" s="169"/>
      <c r="M44" s="216">
        <f t="shared" si="1"/>
        <v>11882608</v>
      </c>
      <c r="N44" s="167"/>
      <c r="O44" s="273"/>
      <c r="P44" s="153"/>
      <c r="Q44" s="170"/>
      <c r="S44" s="163"/>
      <c r="T44" s="150"/>
    </row>
    <row r="45" spans="1:21">
      <c r="A45" s="280">
        <v>33</v>
      </c>
      <c r="B45" s="114">
        <v>76</v>
      </c>
      <c r="C45" s="114"/>
      <c r="D45" s="114">
        <v>3</v>
      </c>
      <c r="E45" s="156" t="s">
        <v>25</v>
      </c>
      <c r="F45" s="156" t="s">
        <v>52</v>
      </c>
      <c r="G45" s="157" t="s">
        <v>71</v>
      </c>
      <c r="H45" s="171" t="s">
        <v>72</v>
      </c>
      <c r="I45" s="158">
        <v>36723</v>
      </c>
      <c r="J45" s="143"/>
      <c r="K45" s="159"/>
      <c r="L45" s="160"/>
      <c r="M45" s="143">
        <f t="shared" si="1"/>
        <v>11919331</v>
      </c>
      <c r="O45" s="173">
        <f>I45</f>
        <v>36723</v>
      </c>
      <c r="P45" s="128"/>
      <c r="Q45" s="161" t="s">
        <v>108</v>
      </c>
      <c r="R45" s="162">
        <v>10881129</v>
      </c>
      <c r="S45" s="163">
        <v>9819</v>
      </c>
      <c r="T45" s="265"/>
      <c r="U45" s="172"/>
    </row>
    <row r="46" spans="1:21" ht="15.75" thickBot="1">
      <c r="A46" s="281">
        <v>34</v>
      </c>
      <c r="B46" s="95">
        <v>123</v>
      </c>
      <c r="C46" s="95"/>
      <c r="D46" s="217">
        <v>34</v>
      </c>
      <c r="E46" s="218" t="s">
        <v>95</v>
      </c>
      <c r="F46" s="218" t="s">
        <v>98</v>
      </c>
      <c r="G46" s="219" t="s">
        <v>105</v>
      </c>
      <c r="H46" s="220" t="s">
        <v>21</v>
      </c>
      <c r="I46" s="221">
        <v>350000</v>
      </c>
      <c r="J46" s="222"/>
      <c r="K46" s="223"/>
      <c r="L46" s="224"/>
      <c r="M46" s="143">
        <f t="shared" si="1"/>
        <v>12269331</v>
      </c>
      <c r="N46" s="143"/>
      <c r="O46" s="173">
        <f t="shared" ref="O46:O52" si="2">I46</f>
        <v>350000</v>
      </c>
      <c r="P46" s="225"/>
      <c r="Q46" s="161" t="s">
        <v>108</v>
      </c>
      <c r="S46" s="226"/>
      <c r="U46" s="172"/>
    </row>
    <row r="47" spans="1:21">
      <c r="A47" s="281">
        <v>35</v>
      </c>
      <c r="B47" s="95">
        <v>123</v>
      </c>
      <c r="C47" s="95"/>
      <c r="D47" s="217">
        <v>35</v>
      </c>
      <c r="E47" s="218" t="s">
        <v>95</v>
      </c>
      <c r="F47" s="218" t="s">
        <v>99</v>
      </c>
      <c r="G47" s="219" t="s">
        <v>105</v>
      </c>
      <c r="H47" s="220" t="s">
        <v>21</v>
      </c>
      <c r="I47" s="221">
        <v>350000</v>
      </c>
      <c r="J47" s="222"/>
      <c r="K47" s="223"/>
      <c r="L47" s="224"/>
      <c r="M47" s="143">
        <f t="shared" si="1"/>
        <v>12619331</v>
      </c>
      <c r="N47" s="225"/>
      <c r="O47" s="173">
        <f t="shared" si="2"/>
        <v>350000</v>
      </c>
      <c r="P47" s="225"/>
      <c r="Q47" s="161" t="s">
        <v>108</v>
      </c>
      <c r="R47" s="203" t="e">
        <f>R45-#REF!</f>
        <v>#REF!</v>
      </c>
      <c r="S47" s="227">
        <v>55392</v>
      </c>
    </row>
    <row r="48" spans="1:21">
      <c r="A48" s="280">
        <v>36</v>
      </c>
      <c r="B48" s="12">
        <v>119</v>
      </c>
      <c r="C48" s="12"/>
      <c r="D48" s="228">
        <v>38</v>
      </c>
      <c r="E48" s="229" t="s">
        <v>97</v>
      </c>
      <c r="F48" s="230" t="s">
        <v>102</v>
      </c>
      <c r="G48" s="157" t="s">
        <v>105</v>
      </c>
      <c r="H48" s="171" t="s">
        <v>72</v>
      </c>
      <c r="I48" s="158">
        <v>100000</v>
      </c>
      <c r="J48" s="143"/>
      <c r="K48" s="159"/>
      <c r="L48" s="160"/>
      <c r="M48" s="143">
        <f t="shared" si="1"/>
        <v>12719331</v>
      </c>
      <c r="N48" s="128"/>
      <c r="O48" s="274">
        <f>I48</f>
        <v>100000</v>
      </c>
      <c r="P48" s="128"/>
      <c r="Q48" s="161" t="s">
        <v>108</v>
      </c>
      <c r="R48" s="203"/>
      <c r="S48" s="231">
        <v>304128</v>
      </c>
    </row>
    <row r="49" spans="1:21">
      <c r="A49" s="281">
        <v>37</v>
      </c>
      <c r="B49" s="155">
        <v>119</v>
      </c>
      <c r="C49" s="12"/>
      <c r="D49" s="228">
        <v>40</v>
      </c>
      <c r="E49" s="229" t="s">
        <v>31</v>
      </c>
      <c r="F49" s="230" t="s">
        <v>104</v>
      </c>
      <c r="G49" s="157" t="s">
        <v>105</v>
      </c>
      <c r="H49" s="128" t="s">
        <v>21</v>
      </c>
      <c r="I49" s="158">
        <v>105579</v>
      </c>
      <c r="J49" s="143"/>
      <c r="K49" s="159"/>
      <c r="L49" s="160"/>
      <c r="M49" s="143">
        <f t="shared" si="1"/>
        <v>12824910</v>
      </c>
      <c r="N49" s="143"/>
      <c r="O49" s="173">
        <f>I49</f>
        <v>105579</v>
      </c>
      <c r="P49" s="225"/>
      <c r="Q49" s="161" t="s">
        <v>108</v>
      </c>
      <c r="R49" s="203"/>
      <c r="S49" s="231"/>
    </row>
    <row r="50" spans="1:21">
      <c r="A50" s="280">
        <v>38</v>
      </c>
      <c r="B50" s="12">
        <v>119</v>
      </c>
      <c r="C50" s="12"/>
      <c r="D50" s="228">
        <v>36</v>
      </c>
      <c r="E50" s="229" t="s">
        <v>96</v>
      </c>
      <c r="F50" s="229" t="s">
        <v>100</v>
      </c>
      <c r="G50" s="157" t="s">
        <v>105</v>
      </c>
      <c r="H50" s="143" t="s">
        <v>107</v>
      </c>
      <c r="I50" s="158">
        <v>119700</v>
      </c>
      <c r="J50" s="143"/>
      <c r="K50" s="159"/>
      <c r="L50" s="160"/>
      <c r="M50" s="143">
        <f t="shared" si="1"/>
        <v>12944610</v>
      </c>
      <c r="N50" s="128"/>
      <c r="O50" s="173">
        <f t="shared" si="2"/>
        <v>119700</v>
      </c>
      <c r="P50" s="128"/>
      <c r="Q50" s="161" t="s">
        <v>108</v>
      </c>
      <c r="R50" s="203"/>
      <c r="S50" s="174">
        <v>132700</v>
      </c>
    </row>
    <row r="51" spans="1:21">
      <c r="A51" s="280">
        <v>39</v>
      </c>
      <c r="B51" s="12">
        <v>119</v>
      </c>
      <c r="C51" s="12"/>
      <c r="D51" s="228">
        <v>37</v>
      </c>
      <c r="E51" s="229" t="s">
        <v>96</v>
      </c>
      <c r="F51" s="230" t="s">
        <v>101</v>
      </c>
      <c r="G51" s="157" t="s">
        <v>105</v>
      </c>
      <c r="H51" s="143" t="s">
        <v>107</v>
      </c>
      <c r="I51" s="143">
        <v>199855</v>
      </c>
      <c r="J51" s="143"/>
      <c r="K51" s="159"/>
      <c r="L51" s="160"/>
      <c r="M51" s="143">
        <f t="shared" si="1"/>
        <v>13144465</v>
      </c>
      <c r="N51" s="128"/>
      <c r="O51" s="173">
        <f t="shared" si="2"/>
        <v>199855</v>
      </c>
      <c r="P51" s="128"/>
      <c r="Q51" s="161" t="s">
        <v>108</v>
      </c>
      <c r="R51" s="203"/>
      <c r="S51" s="232"/>
    </row>
    <row r="52" spans="1:21">
      <c r="A52" s="280">
        <v>40</v>
      </c>
      <c r="B52" s="12">
        <v>110</v>
      </c>
      <c r="C52" s="12"/>
      <c r="D52" s="228">
        <v>39</v>
      </c>
      <c r="E52" s="229" t="s">
        <v>97</v>
      </c>
      <c r="F52" s="230" t="s">
        <v>103</v>
      </c>
      <c r="G52" s="157" t="s">
        <v>105</v>
      </c>
      <c r="H52" s="143" t="s">
        <v>106</v>
      </c>
      <c r="I52" s="158">
        <v>474332</v>
      </c>
      <c r="J52" s="143"/>
      <c r="K52" s="159"/>
      <c r="L52" s="160"/>
      <c r="M52" s="143">
        <f t="shared" si="1"/>
        <v>13618797</v>
      </c>
      <c r="N52" s="128"/>
      <c r="O52" s="283">
        <f t="shared" si="2"/>
        <v>474332</v>
      </c>
      <c r="P52" s="128"/>
      <c r="Q52" s="161" t="s">
        <v>108</v>
      </c>
      <c r="R52" s="203"/>
      <c r="S52" s="174">
        <v>161965</v>
      </c>
    </row>
    <row r="53" spans="1:21" ht="9" customHeight="1">
      <c r="B53" s="162"/>
      <c r="L53" s="162"/>
      <c r="S53" s="35">
        <v>36723</v>
      </c>
    </row>
    <row r="54" spans="1:21" ht="15.75" thickBot="1">
      <c r="B54" s="162"/>
      <c r="L54" s="162"/>
      <c r="M54" s="183"/>
      <c r="N54" s="233" t="s">
        <v>114</v>
      </c>
      <c r="O54" s="233" t="s">
        <v>115</v>
      </c>
      <c r="R54" s="183"/>
    </row>
    <row r="55" spans="1:21" ht="15.75" thickBot="1">
      <c r="B55" s="18"/>
      <c r="C55" s="18"/>
      <c r="D55" s="18"/>
      <c r="H55" s="162" t="s">
        <v>53</v>
      </c>
      <c r="I55" s="234">
        <f>SUM(I12:I45)</f>
        <v>11919331</v>
      </c>
      <c r="J55" s="28"/>
      <c r="K55" s="28"/>
      <c r="L55" s="235"/>
      <c r="M55" s="236" t="s">
        <v>54</v>
      </c>
      <c r="N55" s="237">
        <f>SUM(N12:N52)</f>
        <v>11567796.979999999</v>
      </c>
      <c r="O55" s="238">
        <f>SUM(O12:O52)</f>
        <v>2051000.0200000014</v>
      </c>
      <c r="P55" s="239">
        <f>N55+O55</f>
        <v>13618797</v>
      </c>
      <c r="Q55" s="240">
        <f>SUM(Q12:Q52)</f>
        <v>0</v>
      </c>
      <c r="S55" s="183">
        <f>SUM(S12:S53)</f>
        <v>9047553</v>
      </c>
    </row>
    <row r="56" spans="1:21" hidden="1">
      <c r="C56" s="176"/>
      <c r="D56" s="176"/>
      <c r="E56" s="176"/>
      <c r="F56" s="241" t="s">
        <v>55</v>
      </c>
      <c r="G56" s="60" t="s">
        <v>56</v>
      </c>
      <c r="H56" s="242">
        <f>F3</f>
        <v>12306167</v>
      </c>
      <c r="I56" s="243"/>
      <c r="J56" s="243"/>
      <c r="K56" s="243" t="s">
        <v>15</v>
      </c>
      <c r="L56" s="244">
        <f>F4</f>
        <v>11567796.979999999</v>
      </c>
      <c r="M56" s="245">
        <f>L56-N55</f>
        <v>0</v>
      </c>
      <c r="N56" s="28"/>
      <c r="O56" s="28"/>
      <c r="P56" s="28"/>
      <c r="Q56" s="28"/>
    </row>
    <row r="57" spans="1:21" hidden="1">
      <c r="C57" s="176"/>
      <c r="D57" s="176"/>
      <c r="E57" s="176"/>
      <c r="F57" s="241" t="s">
        <v>57</v>
      </c>
      <c r="G57" s="60" t="s">
        <v>58</v>
      </c>
      <c r="H57" s="242">
        <f>F4</f>
        <v>11567796.979999999</v>
      </c>
      <c r="I57" s="245">
        <f>H57</f>
        <v>11567796.979999999</v>
      </c>
      <c r="J57" s="245"/>
      <c r="K57" s="245" t="s">
        <v>16</v>
      </c>
      <c r="L57" s="246">
        <f>F5</f>
        <v>1476740.02</v>
      </c>
      <c r="M57" s="245">
        <f>L57-O55</f>
        <v>-574260.0000000014</v>
      </c>
      <c r="N57" s="28"/>
      <c r="O57" s="28"/>
      <c r="P57" s="28"/>
      <c r="Q57" s="28"/>
    </row>
    <row r="58" spans="1:21" hidden="1">
      <c r="C58" s="176"/>
      <c r="D58" s="176"/>
      <c r="E58" s="176"/>
      <c r="F58" s="241" t="s">
        <v>59</v>
      </c>
      <c r="G58" s="176"/>
      <c r="H58" s="176"/>
      <c r="I58" s="245">
        <f>I56-I57</f>
        <v>-11567796.979999999</v>
      </c>
      <c r="J58" s="245"/>
      <c r="K58" s="245"/>
      <c r="L58" s="246"/>
      <c r="M58" s="245"/>
      <c r="N58" s="28"/>
      <c r="O58" s="28"/>
      <c r="P58" s="28"/>
      <c r="Q58" s="28"/>
    </row>
    <row r="59" spans="1:21">
      <c r="G59" s="247"/>
      <c r="H59" s="162" t="s">
        <v>60</v>
      </c>
      <c r="I59" s="234">
        <f>SUM(I46:I52)</f>
        <v>1699466</v>
      </c>
      <c r="J59" s="234"/>
      <c r="K59" s="234"/>
      <c r="L59" s="248"/>
      <c r="M59" s="284" t="s">
        <v>61</v>
      </c>
      <c r="N59" s="285">
        <f>F4-N55</f>
        <v>0</v>
      </c>
      <c r="O59" s="285">
        <f>I5-O55</f>
        <v>651.99999999860302</v>
      </c>
      <c r="P59" s="249">
        <f>P10-P55</f>
        <v>-13618797</v>
      </c>
      <c r="Q59" s="249">
        <f>Q10-Q55</f>
        <v>0</v>
      </c>
      <c r="S59" s="180">
        <v>12402147</v>
      </c>
    </row>
    <row r="60" spans="1:21">
      <c r="G60" s="247"/>
      <c r="H60" s="162" t="s">
        <v>62</v>
      </c>
      <c r="I60" s="250">
        <f>I59+I55</f>
        <v>13618797</v>
      </c>
      <c r="J60" s="234"/>
      <c r="K60" s="234"/>
      <c r="L60" s="248"/>
      <c r="M60" s="251"/>
      <c r="N60" s="251"/>
      <c r="O60" s="252"/>
      <c r="P60" s="28"/>
      <c r="Q60" s="28"/>
      <c r="S60" s="183">
        <f>S59-S55</f>
        <v>3354594</v>
      </c>
    </row>
    <row r="61" spans="1:21" ht="9" customHeight="1" thickBot="1"/>
    <row r="62" spans="1:21" ht="15.75" thickBot="1">
      <c r="A62" s="66"/>
      <c r="B62" s="253" t="s">
        <v>73</v>
      </c>
      <c r="C62" s="253"/>
      <c r="D62" s="253">
        <v>41</v>
      </c>
      <c r="E62" s="253" t="s">
        <v>25</v>
      </c>
      <c r="F62" s="254" t="s">
        <v>74</v>
      </c>
      <c r="G62" s="255"/>
      <c r="H62" s="253" t="s">
        <v>1</v>
      </c>
      <c r="I62" s="148">
        <v>369185</v>
      </c>
      <c r="J62" s="256"/>
      <c r="K62" s="257"/>
      <c r="L62" s="258"/>
      <c r="M62" s="256"/>
      <c r="N62" s="258"/>
      <c r="O62" s="258"/>
      <c r="P62" s="259"/>
      <c r="Q62" s="260">
        <f>I62</f>
        <v>369185</v>
      </c>
    </row>
    <row r="63" spans="1:21">
      <c r="I63" s="261"/>
      <c r="J63" s="261"/>
      <c r="K63" s="261"/>
      <c r="L63" s="262"/>
      <c r="M63" s="183"/>
      <c r="Q63" s="183"/>
    </row>
    <row r="64" spans="1:21">
      <c r="I64" s="183"/>
      <c r="N64" s="183"/>
      <c r="U64" s="172"/>
    </row>
    <row r="65" spans="2:21">
      <c r="I65" s="183"/>
      <c r="U65" s="172"/>
    </row>
    <row r="66" spans="2:21">
      <c r="I66" s="183"/>
      <c r="U66" s="172"/>
    </row>
    <row r="67" spans="2:21">
      <c r="B67" s="162"/>
      <c r="L67" s="162"/>
      <c r="O67" s="183"/>
      <c r="U67" s="172"/>
    </row>
    <row r="68" spans="2:21">
      <c r="U68" s="172"/>
    </row>
    <row r="69" spans="2:21">
      <c r="U69" s="172"/>
    </row>
    <row r="70" spans="2:21">
      <c r="U70" s="172"/>
    </row>
  </sheetData>
  <sortState ref="B12:I27">
    <sortCondition descending="1" ref="I12:I27"/>
  </sortState>
  <mergeCells count="8">
    <mergeCell ref="D9:E9"/>
    <mergeCell ref="G9:N9"/>
    <mergeCell ref="D8:E8"/>
    <mergeCell ref="A1:Q1"/>
    <mergeCell ref="D3:E3"/>
    <mergeCell ref="D4:E4"/>
    <mergeCell ref="D5:E5"/>
    <mergeCell ref="D6:E6"/>
  </mergeCells>
  <conditionalFormatting sqref="I29">
    <cfRule type="expression" dxfId="62" priority="19">
      <formula>IF(AND($G29="CoC"),(#REF!&gt;SUM(#REF!)))</formula>
    </cfRule>
  </conditionalFormatting>
  <conditionalFormatting sqref="I19">
    <cfRule type="expression" dxfId="61" priority="20">
      <formula>IF(AND($G19="CoC"),(#REF!&gt;SUM(#REF!)))</formula>
    </cfRule>
  </conditionalFormatting>
  <conditionalFormatting sqref="I13">
    <cfRule type="expression" dxfId="60" priority="21">
      <formula>IF(AND($G13="CoC"),(#REF!&gt;SUM(#REF!)))</formula>
    </cfRule>
  </conditionalFormatting>
  <conditionalFormatting sqref="I12">
    <cfRule type="expression" dxfId="59" priority="22">
      <formula>IF(AND($G12="CoC"),(#REF!&gt;SUM(#REF!)))</formula>
    </cfRule>
  </conditionalFormatting>
  <conditionalFormatting sqref="I15">
    <cfRule type="expression" dxfId="58" priority="23">
      <formula>IF(AND($G15="CoC"),(#REF!&gt;SUM(#REF!)))</formula>
    </cfRule>
  </conditionalFormatting>
  <conditionalFormatting sqref="I14 I50 I27:I28 I23:I24 I34:I46">
    <cfRule type="expression" dxfId="57" priority="24">
      <formula>IF(AND($G14="CoC"),(#REF!&gt;SUM(#REF!)))</formula>
    </cfRule>
  </conditionalFormatting>
  <conditionalFormatting sqref="I22 S14 S50 I33 S33 S23:S24 S35:S46">
    <cfRule type="expression" dxfId="56" priority="25">
      <formula>IF(AND($G14="CoC"),(#REF!&gt;SUM(#REF!)))</formula>
    </cfRule>
  </conditionalFormatting>
  <conditionalFormatting sqref="I25">
    <cfRule type="expression" dxfId="55" priority="26">
      <formula>IF(AND($G25="CoC"),(#REF!&gt;SUM(#REF!)))</formula>
    </cfRule>
  </conditionalFormatting>
  <conditionalFormatting sqref="I30">
    <cfRule type="expression" dxfId="54" priority="27">
      <formula>IF(AND($G30="CoC"),(#REF!&gt;SUM(#REF!)))</formula>
    </cfRule>
  </conditionalFormatting>
  <conditionalFormatting sqref="I47:I49 I52 S52">
    <cfRule type="expression" dxfId="53" priority="28">
      <formula>IF(AND(#REF!="CoC"),(#REF!&gt;SUM(#REF!)))</formula>
    </cfRule>
  </conditionalFormatting>
  <conditionalFormatting sqref="S19">
    <cfRule type="expression" dxfId="52" priority="5">
      <formula>IF(AND($G19="CoC"),(#REF!&gt;SUM(#REF!)))</formula>
    </cfRule>
  </conditionalFormatting>
  <conditionalFormatting sqref="S13">
    <cfRule type="expression" dxfId="51" priority="6">
      <formula>IF(AND($G13="CoC"),(#REF!&gt;SUM(#REF!)))</formula>
    </cfRule>
  </conditionalFormatting>
  <conditionalFormatting sqref="S12">
    <cfRule type="expression" dxfId="50" priority="7">
      <formula>IF(AND($G12="CoC"),(#REF!&gt;SUM(#REF!)))</formula>
    </cfRule>
  </conditionalFormatting>
  <conditionalFormatting sqref="S15">
    <cfRule type="expression" dxfId="49" priority="8">
      <formula>IF(AND($G15="CoC"),(#REF!&gt;SUM(#REF!)))</formula>
    </cfRule>
  </conditionalFormatting>
  <conditionalFormatting sqref="S22">
    <cfRule type="expression" dxfId="48" priority="10">
      <formula>IF(AND($G22="CoC"),(#REF!&gt;SUM(#REF!)))</formula>
    </cfRule>
  </conditionalFormatting>
  <conditionalFormatting sqref="S25">
    <cfRule type="expression" dxfId="47" priority="11">
      <formula>IF(AND($G25="CoC"),(#REF!&gt;SUM(#REF!)))</formula>
    </cfRule>
  </conditionalFormatting>
  <conditionalFormatting sqref="S30">
    <cfRule type="expression" dxfId="46" priority="12">
      <formula>IF(AND($G30="CoC"),(#REF!&gt;SUM(#REF!)))</formula>
    </cfRule>
  </conditionalFormatting>
  <conditionalFormatting sqref="S47:S49">
    <cfRule type="expression" dxfId="45" priority="13">
      <formula>IF(AND(#REF!="CoC"),(#REF!&gt;SUM(#REF!)))</formula>
    </cfRule>
  </conditionalFormatting>
  <conditionalFormatting sqref="I31 S31">
    <cfRule type="expression" dxfId="44" priority="55">
      <formula>IF(AND($G31="CoC"),(#REF!&gt;SUM(#REF!)))</formula>
    </cfRule>
  </conditionalFormatting>
  <conditionalFormatting sqref="I32 S32">
    <cfRule type="expression" dxfId="43" priority="61">
      <formula>IF(AND($G32="CoC"),($AI33&gt;SUM(#REF!)))</formula>
    </cfRule>
  </conditionalFormatting>
  <conditionalFormatting sqref="S51">
    <cfRule type="expression" dxfId="42" priority="3">
      <formula>IF(AND(#REF!="CoC"),(#REF!&gt;SUM(#REF!)))</formula>
    </cfRule>
  </conditionalFormatting>
  <conditionalFormatting sqref="I48">
    <cfRule type="expression" dxfId="41" priority="2">
      <formula>IF(AND(#REF!="CoC"),(#REF!&gt;SUM(#REF!)))</formula>
    </cfRule>
  </conditionalFormatting>
  <conditionalFormatting sqref="S48">
    <cfRule type="expression" dxfId="40" priority="1">
      <formula>IF(AND(#REF!="CoC"),(#REF!&gt;SUM(#REF!)))</formula>
    </cfRule>
  </conditionalFormatting>
  <conditionalFormatting sqref="S27">
    <cfRule type="expression" dxfId="39" priority="73">
      <formula>IF(AND(#REF!="CoC"),($AI37&gt;SUM($M37:$M37)))</formula>
    </cfRule>
  </conditionalFormatting>
  <conditionalFormatting sqref="I26 S26">
    <cfRule type="expression" dxfId="38" priority="82">
      <formula>IF(AND($G26="CoC"),($AI35&gt;SUM($M35:$M35)))</formula>
    </cfRule>
  </conditionalFormatting>
  <conditionalFormatting sqref="I17 S17">
    <cfRule type="expression" dxfId="37" priority="86">
      <formula>IF(AND($G17="CoC"),($AI35&gt;SUM(#REF!)))</formula>
    </cfRule>
  </conditionalFormatting>
  <conditionalFormatting sqref="S34">
    <cfRule type="expression" dxfId="36" priority="97">
      <formula>IF(AND(#REF!="CoC"),(#REF!&gt;SUM(#REF!)))</formula>
    </cfRule>
  </conditionalFormatting>
  <conditionalFormatting sqref="S29">
    <cfRule type="expression" dxfId="35" priority="98">
      <formula>IF(AND(#REF!="CoC"),(#REF!&gt;SUM(#REF!)))</formula>
    </cfRule>
  </conditionalFormatting>
  <conditionalFormatting sqref="S28">
    <cfRule type="expression" dxfId="34" priority="100">
      <formula>IF(AND(#REF!="CoC"),(#REF!&gt;SUM(#REF!)))</formula>
    </cfRule>
  </conditionalFormatting>
  <conditionalFormatting sqref="I18 S18">
    <cfRule type="expression" dxfId="33" priority="103">
      <formula>IF(AND($G18="CoC"),($AI35&gt;SUM(#REF!)))</formula>
    </cfRule>
  </conditionalFormatting>
  <conditionalFormatting sqref="I16 S16">
    <cfRule type="expression" dxfId="32" priority="105">
      <formula>IF(AND($G16="CoC"),($AI33&gt;SUM(#REF!)))</formula>
    </cfRule>
  </conditionalFormatting>
  <conditionalFormatting sqref="I20:I21 S20:S21">
    <cfRule type="expression" dxfId="31" priority="109">
      <formula>IF(AND($G20="CoC"),($AI31&gt;SUM(#REF!)))</formula>
    </cfRule>
  </conditionalFormatting>
  <dataValidations disablePrompts="1" count="1">
    <dataValidation type="list" allowBlank="1" showInputMessage="1" showErrorMessage="1" sqref="H12:H17 H52 H19:H38 H40 H42:H49">
      <formula1>"PH, TH, SSO, HMIS, SH, TRA, SRA, PRA, S+C/SRO"</formula1>
    </dataValidation>
  </dataValidations>
  <pageMargins left="0.5" right="0.25" top="0.5" bottom="0.5" header="0" footer="0"/>
  <pageSetup scale="59" orientation="landscape" copies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opLeftCell="A22" workbookViewId="0">
      <selection activeCell="F34" sqref="F34"/>
    </sheetView>
  </sheetViews>
  <sheetFormatPr defaultColWidth="7.375" defaultRowHeight="15"/>
  <cols>
    <col min="1" max="1" width="5.125" style="27" customWidth="1"/>
    <col min="2" max="2" width="12" style="31" customWidth="1"/>
    <col min="3" max="3" width="5" style="27" bestFit="1" customWidth="1"/>
    <col min="4" max="4" width="5" style="27" customWidth="1"/>
    <col min="5" max="5" width="27" style="27" customWidth="1"/>
    <col min="6" max="6" width="31.125" style="27" customWidth="1"/>
    <col min="7" max="7" width="13.5" style="27" customWidth="1"/>
    <col min="8" max="8" width="13.375" style="27" bestFit="1" customWidth="1"/>
    <col min="9" max="9" width="14.375" style="30" customWidth="1"/>
    <col min="10" max="10" width="8.125" style="30" hidden="1" customWidth="1"/>
    <col min="11" max="11" width="6.875" style="30" hidden="1" customWidth="1"/>
    <col min="12" max="12" width="16.125" style="39" hidden="1" customWidth="1"/>
    <col min="13" max="13" width="13.875" style="30" customWidth="1"/>
    <col min="14" max="14" width="19" style="30" customWidth="1"/>
    <col min="15" max="15" width="12.875" style="30" customWidth="1"/>
    <col min="16" max="16" width="8.125" style="30" hidden="1" customWidth="1"/>
    <col min="17" max="17" width="12.125" style="30" bestFit="1" customWidth="1"/>
    <col min="18" max="18" width="13.625" style="27" hidden="1" customWidth="1"/>
    <col min="19" max="19" width="10.375" style="27" hidden="1" customWidth="1"/>
    <col min="20" max="16384" width="7.375" style="27"/>
  </cols>
  <sheetData>
    <row r="1" spans="1:19" ht="23.25">
      <c r="A1" s="289" t="s">
        <v>75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9">
      <c r="A2" s="28"/>
      <c r="B2" s="29"/>
      <c r="C2" s="29"/>
      <c r="D2" s="29"/>
      <c r="E2" s="29"/>
      <c r="F2" s="29"/>
      <c r="G2" s="29"/>
      <c r="H2" s="29"/>
      <c r="L2" s="30"/>
    </row>
    <row r="3" spans="1:19">
      <c r="D3" s="290" t="s">
        <v>0</v>
      </c>
      <c r="E3" s="290"/>
      <c r="F3" s="111">
        <v>12306167</v>
      </c>
      <c r="G3" s="32"/>
      <c r="H3" s="1" t="s">
        <v>63</v>
      </c>
      <c r="I3" s="33"/>
      <c r="J3" s="2"/>
      <c r="K3" s="2"/>
      <c r="L3" s="2"/>
      <c r="M3" s="2"/>
    </row>
    <row r="4" spans="1:19">
      <c r="D4" s="291" t="s">
        <v>78</v>
      </c>
      <c r="E4" s="291"/>
      <c r="F4" s="112">
        <f>F3*0.94</f>
        <v>11567796.979999999</v>
      </c>
      <c r="G4" s="3">
        <v>11567797</v>
      </c>
      <c r="H4" s="5">
        <f>F4+F5</f>
        <v>13044536.999999998</v>
      </c>
      <c r="I4" s="34"/>
      <c r="J4" s="2"/>
      <c r="K4" s="2"/>
      <c r="L4" s="2"/>
      <c r="M4" s="4"/>
    </row>
    <row r="5" spans="1:19">
      <c r="D5" s="292" t="s">
        <v>79</v>
      </c>
      <c r="E5" s="292"/>
      <c r="F5" s="108">
        <f>F3*0.06+F6</f>
        <v>1476740.02</v>
      </c>
      <c r="G5" s="5"/>
      <c r="H5" s="3"/>
      <c r="I5" s="34"/>
      <c r="J5" s="2"/>
      <c r="K5" s="2"/>
      <c r="L5" s="2"/>
      <c r="M5" s="4"/>
    </row>
    <row r="6" spans="1:19">
      <c r="D6" s="293" t="s">
        <v>77</v>
      </c>
      <c r="E6" s="293"/>
      <c r="F6" s="113">
        <v>738370</v>
      </c>
      <c r="G6" s="36"/>
      <c r="H6" s="3"/>
      <c r="I6" s="2"/>
      <c r="J6" s="2"/>
      <c r="K6" s="2"/>
      <c r="L6" s="2"/>
      <c r="M6" s="2"/>
    </row>
    <row r="7" spans="1:19">
      <c r="D7" s="109"/>
      <c r="E7" s="109" t="s">
        <v>76</v>
      </c>
      <c r="F7" s="110">
        <v>574912</v>
      </c>
      <c r="G7" s="36"/>
      <c r="H7" s="3"/>
      <c r="I7" s="2"/>
      <c r="J7" s="2"/>
      <c r="K7" s="2"/>
      <c r="L7" s="2"/>
      <c r="M7" s="2"/>
    </row>
    <row r="8" spans="1:19">
      <c r="D8" s="288" t="s">
        <v>64</v>
      </c>
      <c r="E8" s="288"/>
      <c r="F8" s="37">
        <v>386764</v>
      </c>
      <c r="G8" s="36"/>
      <c r="H8" s="3"/>
      <c r="I8" s="2"/>
      <c r="J8" s="2"/>
      <c r="K8" s="2"/>
      <c r="L8" s="2"/>
      <c r="M8" s="2"/>
    </row>
    <row r="9" spans="1:19" ht="17.45" customHeight="1">
      <c r="D9" s="286" t="s">
        <v>1</v>
      </c>
      <c r="E9" s="286"/>
      <c r="F9" s="38">
        <v>369185</v>
      </c>
      <c r="G9" s="294" t="s">
        <v>65</v>
      </c>
      <c r="H9" s="294"/>
      <c r="I9" s="294"/>
      <c r="J9" s="294"/>
      <c r="K9" s="294"/>
      <c r="L9" s="294"/>
      <c r="M9" s="294"/>
      <c r="N9" s="294"/>
    </row>
    <row r="10" spans="1:19" ht="15.75" thickBot="1">
      <c r="M10" s="30" t="s">
        <v>66</v>
      </c>
      <c r="N10" s="40"/>
      <c r="O10" s="40"/>
      <c r="P10" s="40"/>
      <c r="Q10" s="40"/>
    </row>
    <row r="11" spans="1:19" s="47" customFormat="1" ht="30.75" thickBot="1">
      <c r="A11" s="41" t="s">
        <v>2</v>
      </c>
      <c r="B11" s="6" t="s">
        <v>3</v>
      </c>
      <c r="C11" s="42" t="s">
        <v>4</v>
      </c>
      <c r="D11" s="42" t="s">
        <v>5</v>
      </c>
      <c r="E11" s="43" t="s">
        <v>6</v>
      </c>
      <c r="F11" s="43" t="s">
        <v>7</v>
      </c>
      <c r="G11" s="44" t="s">
        <v>8</v>
      </c>
      <c r="H11" s="44" t="s">
        <v>9</v>
      </c>
      <c r="I11" s="45" t="s">
        <v>10</v>
      </c>
      <c r="J11" s="7" t="s">
        <v>11</v>
      </c>
      <c r="K11" s="8" t="s">
        <v>12</v>
      </c>
      <c r="L11" s="9" t="s">
        <v>13</v>
      </c>
      <c r="M11" s="9" t="s">
        <v>14</v>
      </c>
      <c r="N11" s="9" t="s">
        <v>15</v>
      </c>
      <c r="O11" s="9" t="s">
        <v>16</v>
      </c>
      <c r="P11" s="46"/>
      <c r="Q11" s="10" t="s">
        <v>17</v>
      </c>
    </row>
    <row r="12" spans="1:19" ht="15.75" thickBot="1">
      <c r="A12" s="76"/>
      <c r="B12" s="117">
        <v>129</v>
      </c>
      <c r="C12" s="117"/>
      <c r="D12" s="117">
        <v>1</v>
      </c>
      <c r="E12" s="118" t="s">
        <v>18</v>
      </c>
      <c r="F12" s="118" t="s">
        <v>19</v>
      </c>
      <c r="G12" s="119" t="s">
        <v>20</v>
      </c>
      <c r="H12" s="120" t="s">
        <v>21</v>
      </c>
      <c r="I12" s="121">
        <v>22888</v>
      </c>
      <c r="J12" s="122"/>
      <c r="K12" s="123"/>
      <c r="L12" s="124"/>
      <c r="M12" s="122"/>
      <c r="N12" s="122">
        <f>I12</f>
        <v>22888</v>
      </c>
      <c r="O12" s="11"/>
      <c r="P12" s="77"/>
      <c r="Q12" s="130" t="s">
        <v>108</v>
      </c>
      <c r="S12" s="48">
        <v>127903</v>
      </c>
    </row>
    <row r="13" spans="1:19" ht="15.75" thickBot="1">
      <c r="A13" s="78"/>
      <c r="B13" s="12">
        <v>129</v>
      </c>
      <c r="C13" s="12"/>
      <c r="D13" s="12">
        <v>2</v>
      </c>
      <c r="E13" s="79" t="s">
        <v>23</v>
      </c>
      <c r="F13" s="79" t="s">
        <v>24</v>
      </c>
      <c r="G13" s="80" t="s">
        <v>20</v>
      </c>
      <c r="H13" s="81" t="s">
        <v>21</v>
      </c>
      <c r="I13" s="82">
        <v>38174</v>
      </c>
      <c r="J13" s="13"/>
      <c r="K13" s="83"/>
      <c r="L13" s="84"/>
      <c r="M13" s="13"/>
      <c r="N13" s="13">
        <f>I13</f>
        <v>38174</v>
      </c>
      <c r="O13" s="13"/>
      <c r="P13" s="50"/>
      <c r="Q13" s="130" t="s">
        <v>108</v>
      </c>
      <c r="S13" s="49">
        <v>422158</v>
      </c>
    </row>
    <row r="14" spans="1:19" ht="15.75" thickBot="1">
      <c r="A14" s="78"/>
      <c r="B14" s="114">
        <v>76</v>
      </c>
      <c r="C14" s="114"/>
      <c r="D14" s="114">
        <v>3</v>
      </c>
      <c r="E14" s="115" t="s">
        <v>25</v>
      </c>
      <c r="F14" s="115" t="s">
        <v>52</v>
      </c>
      <c r="G14" s="80" t="s">
        <v>71</v>
      </c>
      <c r="H14" s="81" t="s">
        <v>72</v>
      </c>
      <c r="I14" s="82">
        <v>36723</v>
      </c>
      <c r="J14" s="13"/>
      <c r="K14" s="83"/>
      <c r="L14" s="84"/>
      <c r="M14" s="13"/>
      <c r="N14" s="13"/>
      <c r="O14" s="13">
        <f>M14</f>
        <v>0</v>
      </c>
      <c r="P14" s="50"/>
      <c r="Q14" s="130" t="s">
        <v>108</v>
      </c>
      <c r="S14" s="49">
        <v>9065</v>
      </c>
    </row>
    <row r="15" spans="1:19" ht="15.75" thickBot="1">
      <c r="A15" s="78"/>
      <c r="B15" s="114">
        <v>102</v>
      </c>
      <c r="C15" s="114"/>
      <c r="D15" s="114">
        <v>4</v>
      </c>
      <c r="E15" s="115" t="s">
        <v>25</v>
      </c>
      <c r="F15" s="115" t="s">
        <v>26</v>
      </c>
      <c r="G15" s="80" t="s">
        <v>71</v>
      </c>
      <c r="H15" s="86" t="s">
        <v>35</v>
      </c>
      <c r="I15" s="82">
        <v>385080</v>
      </c>
      <c r="J15" s="13"/>
      <c r="K15" s="83"/>
      <c r="L15" s="84"/>
      <c r="M15" s="13"/>
      <c r="N15" s="13">
        <f>I15-245987</f>
        <v>139093</v>
      </c>
      <c r="O15" s="13">
        <f>I15-N15</f>
        <v>245987</v>
      </c>
      <c r="P15" s="13"/>
      <c r="Q15" s="130" t="s">
        <v>108</v>
      </c>
      <c r="S15" s="49">
        <v>9065</v>
      </c>
    </row>
    <row r="16" spans="1:19" ht="15.75" thickBot="1">
      <c r="A16" s="78"/>
      <c r="B16" s="12">
        <v>127</v>
      </c>
      <c r="C16" s="12"/>
      <c r="D16" s="12">
        <v>5</v>
      </c>
      <c r="E16" s="79" t="s">
        <v>25</v>
      </c>
      <c r="F16" s="79" t="s">
        <v>27</v>
      </c>
      <c r="G16" s="80" t="s">
        <v>20</v>
      </c>
      <c r="H16" s="81" t="s">
        <v>28</v>
      </c>
      <c r="I16" s="82">
        <v>344888</v>
      </c>
      <c r="J16" s="13"/>
      <c r="K16" s="83"/>
      <c r="L16" s="84"/>
      <c r="M16" s="13"/>
      <c r="N16" s="13">
        <f t="shared" ref="N16:N33" si="0">I16</f>
        <v>344888</v>
      </c>
      <c r="O16" s="13"/>
      <c r="P16" s="50"/>
      <c r="Q16" s="130" t="s">
        <v>108</v>
      </c>
      <c r="S16" s="49">
        <v>353891</v>
      </c>
    </row>
    <row r="17" spans="1:19" ht="15.75" thickBot="1">
      <c r="A17" s="78"/>
      <c r="B17" s="12">
        <v>107</v>
      </c>
      <c r="C17" s="12"/>
      <c r="D17" s="12">
        <v>6</v>
      </c>
      <c r="E17" s="79" t="s">
        <v>91</v>
      </c>
      <c r="F17" s="79" t="s">
        <v>92</v>
      </c>
      <c r="G17" s="80" t="s">
        <v>93</v>
      </c>
      <c r="H17" s="81" t="s">
        <v>22</v>
      </c>
      <c r="I17" s="82">
        <v>164339</v>
      </c>
      <c r="J17" s="13"/>
      <c r="K17" s="83"/>
      <c r="L17" s="84"/>
      <c r="M17" s="13"/>
      <c r="N17" s="13">
        <f t="shared" si="0"/>
        <v>164339</v>
      </c>
      <c r="O17" s="13"/>
      <c r="P17" s="50"/>
      <c r="Q17" s="130" t="s">
        <v>108</v>
      </c>
      <c r="S17" s="49"/>
    </row>
    <row r="18" spans="1:19" ht="15.75" thickBot="1">
      <c r="A18" s="78"/>
      <c r="B18" s="12">
        <v>127</v>
      </c>
      <c r="C18" s="12"/>
      <c r="D18" s="12">
        <v>7</v>
      </c>
      <c r="E18" s="79" t="s">
        <v>29</v>
      </c>
      <c r="F18" s="79" t="s">
        <v>30</v>
      </c>
      <c r="G18" s="80" t="s">
        <v>20</v>
      </c>
      <c r="H18" s="81" t="s">
        <v>21</v>
      </c>
      <c r="I18" s="82">
        <v>31087</v>
      </c>
      <c r="J18" s="13"/>
      <c r="K18" s="83"/>
      <c r="L18" s="84"/>
      <c r="M18" s="13"/>
      <c r="N18" s="13">
        <f t="shared" si="0"/>
        <v>31087</v>
      </c>
      <c r="O18" s="50"/>
      <c r="P18" s="50"/>
      <c r="Q18" s="130" t="s">
        <v>108</v>
      </c>
      <c r="S18" s="49">
        <v>3003814</v>
      </c>
    </row>
    <row r="19" spans="1:19" ht="15.75" thickBot="1">
      <c r="A19" s="78"/>
      <c r="B19" s="12">
        <v>116</v>
      </c>
      <c r="C19" s="12"/>
      <c r="D19" s="12">
        <v>8</v>
      </c>
      <c r="E19" s="15" t="s">
        <v>31</v>
      </c>
      <c r="F19" s="15" t="s">
        <v>83</v>
      </c>
      <c r="G19" s="80" t="s">
        <v>20</v>
      </c>
      <c r="H19" s="86" t="s">
        <v>32</v>
      </c>
      <c r="I19" s="82">
        <v>472851</v>
      </c>
      <c r="J19" s="13"/>
      <c r="K19" s="83"/>
      <c r="L19" s="84"/>
      <c r="M19" s="13"/>
      <c r="N19" s="13">
        <f t="shared" si="0"/>
        <v>472851</v>
      </c>
      <c r="O19" s="50"/>
      <c r="P19" s="50"/>
      <c r="Q19" s="130" t="s">
        <v>108</v>
      </c>
      <c r="R19" s="51"/>
      <c r="S19" s="49">
        <v>1983156</v>
      </c>
    </row>
    <row r="20" spans="1:19" ht="15.75" thickBot="1">
      <c r="A20" s="78"/>
      <c r="B20" s="12">
        <v>124</v>
      </c>
      <c r="C20" s="12"/>
      <c r="D20" s="12">
        <v>9</v>
      </c>
      <c r="E20" s="15" t="s">
        <v>31</v>
      </c>
      <c r="F20" s="15" t="s">
        <v>33</v>
      </c>
      <c r="G20" s="80" t="s">
        <v>20</v>
      </c>
      <c r="H20" s="86" t="s">
        <v>32</v>
      </c>
      <c r="I20" s="82">
        <v>310118</v>
      </c>
      <c r="J20" s="13"/>
      <c r="K20" s="83"/>
      <c r="L20" s="84"/>
      <c r="M20" s="13"/>
      <c r="N20" s="13">
        <f t="shared" si="0"/>
        <v>310118</v>
      </c>
      <c r="O20" s="13"/>
      <c r="P20" s="50"/>
      <c r="Q20" s="130" t="s">
        <v>108</v>
      </c>
      <c r="S20" s="49">
        <v>189223</v>
      </c>
    </row>
    <row r="21" spans="1:19" ht="15.75" thickBot="1">
      <c r="A21" s="78"/>
      <c r="B21" s="12">
        <v>127</v>
      </c>
      <c r="C21" s="12"/>
      <c r="D21" s="12">
        <v>10</v>
      </c>
      <c r="E21" s="15" t="s">
        <v>34</v>
      </c>
      <c r="F21" s="15" t="s">
        <v>94</v>
      </c>
      <c r="G21" s="80" t="s">
        <v>20</v>
      </c>
      <c r="H21" s="86" t="s">
        <v>21</v>
      </c>
      <c r="I21" s="82">
        <v>16283</v>
      </c>
      <c r="J21" s="13"/>
      <c r="K21" s="83"/>
      <c r="L21" s="84"/>
      <c r="M21" s="13"/>
      <c r="N21" s="13">
        <f t="shared" si="0"/>
        <v>16283</v>
      </c>
      <c r="O21" s="13"/>
      <c r="P21" s="50"/>
      <c r="Q21" s="130" t="s">
        <v>108</v>
      </c>
      <c r="S21" s="49"/>
    </row>
    <row r="22" spans="1:19" ht="15.75" thickBot="1">
      <c r="A22" s="78"/>
      <c r="B22" s="12">
        <v>132</v>
      </c>
      <c r="C22" s="12"/>
      <c r="D22" s="12">
        <v>11</v>
      </c>
      <c r="E22" s="79" t="s">
        <v>36</v>
      </c>
      <c r="F22" s="79" t="s">
        <v>37</v>
      </c>
      <c r="G22" s="80" t="s">
        <v>20</v>
      </c>
      <c r="H22" s="81" t="s">
        <v>67</v>
      </c>
      <c r="I22" s="82">
        <v>8729</v>
      </c>
      <c r="J22" s="13"/>
      <c r="K22" s="83"/>
      <c r="L22" s="84"/>
      <c r="M22" s="13"/>
      <c r="N22" s="13">
        <f t="shared" si="0"/>
        <v>8729</v>
      </c>
      <c r="O22" s="13"/>
      <c r="P22" s="50"/>
      <c r="Q22" s="130" t="s">
        <v>108</v>
      </c>
      <c r="S22" s="49">
        <v>67885</v>
      </c>
    </row>
    <row r="23" spans="1:19" ht="15.75" thickBot="1">
      <c r="A23" s="78"/>
      <c r="B23" s="12">
        <v>132</v>
      </c>
      <c r="C23" s="12"/>
      <c r="D23" s="12">
        <v>12</v>
      </c>
      <c r="E23" s="79" t="s">
        <v>36</v>
      </c>
      <c r="F23" s="79" t="s">
        <v>38</v>
      </c>
      <c r="G23" s="80" t="s">
        <v>20</v>
      </c>
      <c r="H23" s="81" t="s">
        <v>67</v>
      </c>
      <c r="I23" s="82">
        <v>8729</v>
      </c>
      <c r="J23" s="13"/>
      <c r="K23" s="83"/>
      <c r="L23" s="84"/>
      <c r="M23" s="13"/>
      <c r="N23" s="13">
        <f t="shared" si="0"/>
        <v>8729</v>
      </c>
      <c r="O23" s="13"/>
      <c r="P23" s="50"/>
      <c r="Q23" s="130" t="s">
        <v>108</v>
      </c>
      <c r="S23" s="49">
        <v>165761</v>
      </c>
    </row>
    <row r="24" spans="1:19" s="142" customFormat="1" ht="15.75" thickBot="1">
      <c r="A24" s="131"/>
      <c r="B24" s="12">
        <v>132</v>
      </c>
      <c r="C24" s="12"/>
      <c r="D24" s="12">
        <v>13</v>
      </c>
      <c r="E24" s="79" t="s">
        <v>36</v>
      </c>
      <c r="F24" s="79" t="s">
        <v>80</v>
      </c>
      <c r="G24" s="80" t="s">
        <v>20</v>
      </c>
      <c r="H24" s="81" t="s">
        <v>67</v>
      </c>
      <c r="I24" s="82">
        <v>124831</v>
      </c>
      <c r="J24" s="13"/>
      <c r="K24" s="83"/>
      <c r="L24" s="84"/>
      <c r="M24" s="13"/>
      <c r="N24" s="13">
        <f t="shared" si="0"/>
        <v>124831</v>
      </c>
      <c r="O24" s="13"/>
      <c r="P24" s="50"/>
      <c r="Q24" s="130" t="s">
        <v>108</v>
      </c>
      <c r="S24" s="134">
        <v>21827</v>
      </c>
    </row>
    <row r="25" spans="1:19" ht="15.75" thickBot="1">
      <c r="A25" s="78"/>
      <c r="B25" s="12">
        <v>132</v>
      </c>
      <c r="C25" s="12"/>
      <c r="D25" s="12">
        <v>14</v>
      </c>
      <c r="E25" s="79" t="s">
        <v>36</v>
      </c>
      <c r="F25" s="79" t="s">
        <v>82</v>
      </c>
      <c r="G25" s="80" t="s">
        <v>20</v>
      </c>
      <c r="H25" s="81" t="s">
        <v>67</v>
      </c>
      <c r="I25" s="82">
        <v>342707</v>
      </c>
      <c r="J25" s="13"/>
      <c r="K25" s="83"/>
      <c r="L25" s="84"/>
      <c r="M25" s="13"/>
      <c r="N25" s="13">
        <f t="shared" si="0"/>
        <v>342707</v>
      </c>
      <c r="O25" s="13"/>
      <c r="P25" s="50"/>
      <c r="Q25" s="130" t="s">
        <v>108</v>
      </c>
      <c r="S25" s="49">
        <v>479792</v>
      </c>
    </row>
    <row r="26" spans="1:19" ht="15.75" thickBot="1">
      <c r="A26" s="78"/>
      <c r="B26" s="12">
        <v>132</v>
      </c>
      <c r="C26" s="12"/>
      <c r="D26" s="12">
        <v>15</v>
      </c>
      <c r="E26" s="79" t="s">
        <v>36</v>
      </c>
      <c r="F26" s="79" t="s">
        <v>81</v>
      </c>
      <c r="G26" s="80" t="s">
        <v>20</v>
      </c>
      <c r="H26" s="81" t="s">
        <v>67</v>
      </c>
      <c r="I26" s="82">
        <v>410926</v>
      </c>
      <c r="J26" s="13"/>
      <c r="K26" s="83"/>
      <c r="L26" s="84"/>
      <c r="M26" s="13"/>
      <c r="N26" s="13">
        <f t="shared" si="0"/>
        <v>410926</v>
      </c>
      <c r="O26" s="13"/>
      <c r="P26" s="50"/>
      <c r="Q26" s="130" t="s">
        <v>108</v>
      </c>
      <c r="S26" s="49">
        <v>46069</v>
      </c>
    </row>
    <row r="27" spans="1:19" ht="15.75" thickBot="1">
      <c r="A27" s="78"/>
      <c r="B27" s="12">
        <v>132</v>
      </c>
      <c r="C27" s="12"/>
      <c r="D27" s="12">
        <v>16</v>
      </c>
      <c r="E27" s="79" t="s">
        <v>39</v>
      </c>
      <c r="F27" s="79" t="s">
        <v>40</v>
      </c>
      <c r="G27" s="80" t="s">
        <v>20</v>
      </c>
      <c r="H27" s="81" t="s">
        <v>67</v>
      </c>
      <c r="I27" s="82">
        <v>3142510</v>
      </c>
      <c r="J27" s="13"/>
      <c r="K27" s="83"/>
      <c r="L27" s="84"/>
      <c r="M27" s="13"/>
      <c r="N27" s="13">
        <f t="shared" si="0"/>
        <v>3142510</v>
      </c>
      <c r="O27" s="13"/>
      <c r="P27" s="50"/>
      <c r="Q27" s="130" t="s">
        <v>108</v>
      </c>
      <c r="S27" s="49"/>
    </row>
    <row r="28" spans="1:19" ht="15.75" thickBot="1">
      <c r="A28" s="78"/>
      <c r="B28" s="12">
        <v>132</v>
      </c>
      <c r="C28" s="12"/>
      <c r="D28" s="12">
        <v>17</v>
      </c>
      <c r="E28" s="79" t="s">
        <v>39</v>
      </c>
      <c r="F28" s="79" t="s">
        <v>41</v>
      </c>
      <c r="G28" s="80" t="s">
        <v>20</v>
      </c>
      <c r="H28" s="81" t="s">
        <v>67</v>
      </c>
      <c r="I28" s="82">
        <v>2090340</v>
      </c>
      <c r="J28" s="13"/>
      <c r="K28" s="83"/>
      <c r="L28" s="84"/>
      <c r="M28" s="13"/>
      <c r="N28" s="13">
        <f t="shared" si="0"/>
        <v>2090340</v>
      </c>
      <c r="O28" s="13"/>
      <c r="P28" s="50"/>
      <c r="Q28" s="130" t="s">
        <v>108</v>
      </c>
      <c r="S28" s="49">
        <v>22640</v>
      </c>
    </row>
    <row r="29" spans="1:19" ht="15.75" thickBot="1">
      <c r="A29" s="78"/>
      <c r="B29" s="12">
        <v>132</v>
      </c>
      <c r="C29" s="12"/>
      <c r="D29" s="12">
        <v>18</v>
      </c>
      <c r="E29" s="79" t="s">
        <v>39</v>
      </c>
      <c r="F29" s="79" t="s">
        <v>42</v>
      </c>
      <c r="G29" s="80" t="s">
        <v>20</v>
      </c>
      <c r="H29" s="81" t="s">
        <v>67</v>
      </c>
      <c r="I29" s="82">
        <v>30236</v>
      </c>
      <c r="J29" s="13"/>
      <c r="K29" s="83"/>
      <c r="L29" s="84"/>
      <c r="M29" s="13"/>
      <c r="N29" s="13">
        <f t="shared" si="0"/>
        <v>30236</v>
      </c>
      <c r="O29" s="13"/>
      <c r="P29" s="50"/>
      <c r="Q29" s="130" t="s">
        <v>108</v>
      </c>
      <c r="S29" s="49">
        <v>2128580</v>
      </c>
    </row>
    <row r="30" spans="1:19" ht="15.75" thickBot="1">
      <c r="A30" s="78"/>
      <c r="B30" s="12">
        <v>132</v>
      </c>
      <c r="C30" s="12"/>
      <c r="D30" s="12">
        <v>19</v>
      </c>
      <c r="E30" s="79" t="s">
        <v>39</v>
      </c>
      <c r="F30" s="79" t="s">
        <v>43</v>
      </c>
      <c r="G30" s="80" t="s">
        <v>20</v>
      </c>
      <c r="H30" s="81" t="s">
        <v>67</v>
      </c>
      <c r="I30" s="82">
        <v>71524</v>
      </c>
      <c r="J30" s="13"/>
      <c r="K30" s="83"/>
      <c r="L30" s="84"/>
      <c r="M30" s="13"/>
      <c r="N30" s="13">
        <f t="shared" si="0"/>
        <v>71524</v>
      </c>
      <c r="O30" s="13"/>
      <c r="P30" s="50"/>
      <c r="Q30" s="130" t="s">
        <v>108</v>
      </c>
      <c r="S30" s="49">
        <v>41791</v>
      </c>
    </row>
    <row r="31" spans="1:19" ht="15.75" thickBot="1">
      <c r="A31" s="78"/>
      <c r="B31" s="12">
        <v>132</v>
      </c>
      <c r="C31" s="12"/>
      <c r="D31" s="12">
        <v>20</v>
      </c>
      <c r="E31" s="79" t="s">
        <v>39</v>
      </c>
      <c r="F31" s="79" t="s">
        <v>44</v>
      </c>
      <c r="G31" s="80" t="s">
        <v>68</v>
      </c>
      <c r="H31" s="81" t="s">
        <v>67</v>
      </c>
      <c r="I31" s="82">
        <v>200659</v>
      </c>
      <c r="J31" s="13"/>
      <c r="K31" s="83"/>
      <c r="L31" s="84"/>
      <c r="M31" s="13"/>
      <c r="N31" s="13">
        <f t="shared" si="0"/>
        <v>200659</v>
      </c>
      <c r="O31" s="13"/>
      <c r="P31" s="50"/>
      <c r="Q31" s="130" t="s">
        <v>108</v>
      </c>
      <c r="S31" s="49">
        <v>36431</v>
      </c>
    </row>
    <row r="32" spans="1:19" ht="15.75" thickBot="1">
      <c r="A32" s="78"/>
      <c r="B32" s="12">
        <v>132</v>
      </c>
      <c r="C32" s="12"/>
      <c r="D32" s="12">
        <v>21</v>
      </c>
      <c r="E32" s="79" t="s">
        <v>39</v>
      </c>
      <c r="F32" s="79" t="s">
        <v>45</v>
      </c>
      <c r="G32" s="80" t="s">
        <v>20</v>
      </c>
      <c r="H32" s="81" t="s">
        <v>67</v>
      </c>
      <c r="I32" s="82">
        <v>73981</v>
      </c>
      <c r="J32" s="13"/>
      <c r="K32" s="83"/>
      <c r="L32" s="84"/>
      <c r="M32" s="13"/>
      <c r="N32" s="13">
        <f t="shared" si="0"/>
        <v>73981</v>
      </c>
      <c r="O32" s="13"/>
      <c r="P32" s="50"/>
      <c r="Q32" s="130" t="s">
        <v>108</v>
      </c>
      <c r="S32" s="49">
        <v>85746</v>
      </c>
    </row>
    <row r="33" spans="1:21" ht="15.75" thickBot="1">
      <c r="A33" s="78"/>
      <c r="B33" s="12">
        <v>132</v>
      </c>
      <c r="C33" s="12"/>
      <c r="D33" s="12">
        <v>22</v>
      </c>
      <c r="E33" s="79" t="s">
        <v>39</v>
      </c>
      <c r="F33" s="79" t="s">
        <v>46</v>
      </c>
      <c r="G33" s="80" t="s">
        <v>20</v>
      </c>
      <c r="H33" s="81" t="s">
        <v>67</v>
      </c>
      <c r="I33" s="82">
        <v>178505</v>
      </c>
      <c r="J33" s="13"/>
      <c r="K33" s="83"/>
      <c r="L33" s="84"/>
      <c r="M33" s="13"/>
      <c r="N33" s="13">
        <f t="shared" si="0"/>
        <v>178505</v>
      </c>
      <c r="O33" s="13"/>
      <c r="P33" s="50"/>
      <c r="Q33" s="130" t="s">
        <v>108</v>
      </c>
      <c r="S33" s="49">
        <v>374500</v>
      </c>
    </row>
    <row r="34" spans="1:21" s="51" customFormat="1" ht="15.75" thickBot="1">
      <c r="A34" s="78"/>
      <c r="B34" s="12">
        <v>97</v>
      </c>
      <c r="C34" s="12"/>
      <c r="D34" s="12">
        <v>23</v>
      </c>
      <c r="E34" s="79" t="s">
        <v>39</v>
      </c>
      <c r="F34" s="79" t="s">
        <v>47</v>
      </c>
      <c r="G34" s="80" t="s">
        <v>20</v>
      </c>
      <c r="H34" s="81" t="s">
        <v>67</v>
      </c>
      <c r="I34" s="82">
        <v>50773</v>
      </c>
      <c r="J34" s="13"/>
      <c r="K34" s="83"/>
      <c r="L34" s="84"/>
      <c r="M34" s="13"/>
      <c r="N34" s="13"/>
      <c r="O34" s="13">
        <f>M34</f>
        <v>0</v>
      </c>
      <c r="P34" s="50"/>
      <c r="Q34" s="130" t="s">
        <v>108</v>
      </c>
      <c r="R34" s="27"/>
      <c r="S34" s="49">
        <v>16283</v>
      </c>
    </row>
    <row r="35" spans="1:21" ht="15.75" thickBot="1">
      <c r="A35" s="78"/>
      <c r="B35" s="12">
        <v>119</v>
      </c>
      <c r="C35" s="12"/>
      <c r="D35" s="12">
        <v>24</v>
      </c>
      <c r="E35" s="79" t="s">
        <v>39</v>
      </c>
      <c r="F35" s="79" t="s">
        <v>48</v>
      </c>
      <c r="G35" s="80" t="s">
        <v>20</v>
      </c>
      <c r="H35" s="81" t="s">
        <v>67</v>
      </c>
      <c r="I35" s="82">
        <v>91938</v>
      </c>
      <c r="J35" s="13"/>
      <c r="K35" s="83"/>
      <c r="L35" s="84"/>
      <c r="M35" s="13"/>
      <c r="N35" s="13">
        <f t="shared" ref="N35:N44" si="1">I35</f>
        <v>91938</v>
      </c>
      <c r="O35" s="13"/>
      <c r="P35" s="50"/>
      <c r="Q35" s="130" t="s">
        <v>108</v>
      </c>
      <c r="S35" s="49">
        <v>61912</v>
      </c>
    </row>
    <row r="36" spans="1:21" ht="15.75" thickBot="1">
      <c r="A36" s="78"/>
      <c r="B36" s="12">
        <v>132</v>
      </c>
      <c r="C36" s="12"/>
      <c r="D36" s="14" t="s">
        <v>84</v>
      </c>
      <c r="E36" s="79" t="s">
        <v>39</v>
      </c>
      <c r="F36" s="79" t="s">
        <v>49</v>
      </c>
      <c r="G36" s="80" t="s">
        <v>20</v>
      </c>
      <c r="H36" s="81" t="s">
        <v>67</v>
      </c>
      <c r="I36" s="82">
        <v>463256</v>
      </c>
      <c r="J36" s="13"/>
      <c r="K36" s="83"/>
      <c r="L36" s="84"/>
      <c r="M36" s="13"/>
      <c r="N36" s="13">
        <f t="shared" si="1"/>
        <v>463256</v>
      </c>
      <c r="O36" s="13"/>
      <c r="P36" s="50"/>
      <c r="Q36" s="130" t="s">
        <v>108</v>
      </c>
      <c r="S36" s="49">
        <v>21995</v>
      </c>
    </row>
    <row r="37" spans="1:21" ht="15.75" thickBot="1">
      <c r="A37" s="78"/>
      <c r="B37" s="12">
        <v>121</v>
      </c>
      <c r="C37" s="12"/>
      <c r="D37" s="12">
        <v>26</v>
      </c>
      <c r="E37" s="15" t="s">
        <v>39</v>
      </c>
      <c r="F37" s="15" t="s">
        <v>85</v>
      </c>
      <c r="G37" s="80" t="s">
        <v>20</v>
      </c>
      <c r="H37" s="81" t="s">
        <v>67</v>
      </c>
      <c r="I37" s="82">
        <v>54553</v>
      </c>
      <c r="J37" s="13"/>
      <c r="K37" s="83"/>
      <c r="L37" s="84"/>
      <c r="M37" s="13"/>
      <c r="N37" s="13">
        <f t="shared" si="1"/>
        <v>54553</v>
      </c>
      <c r="O37" s="13"/>
      <c r="P37" s="50"/>
      <c r="Q37" s="130" t="s">
        <v>108</v>
      </c>
      <c r="S37" s="49">
        <v>102895</v>
      </c>
    </row>
    <row r="38" spans="1:21" ht="15.75" thickBot="1">
      <c r="A38" s="78"/>
      <c r="B38" s="12">
        <v>121</v>
      </c>
      <c r="C38" s="12"/>
      <c r="D38" s="12">
        <v>27</v>
      </c>
      <c r="E38" s="15" t="s">
        <v>39</v>
      </c>
      <c r="F38" s="15" t="s">
        <v>86</v>
      </c>
      <c r="G38" s="80" t="s">
        <v>20</v>
      </c>
      <c r="H38" s="81" t="s">
        <v>67</v>
      </c>
      <c r="I38" s="82">
        <v>26048</v>
      </c>
      <c r="J38" s="13"/>
      <c r="K38" s="83"/>
      <c r="L38" s="84"/>
      <c r="M38" s="13"/>
      <c r="N38" s="13">
        <f t="shared" si="1"/>
        <v>26048</v>
      </c>
      <c r="O38" s="13"/>
      <c r="P38" s="50"/>
      <c r="Q38" s="130" t="s">
        <v>108</v>
      </c>
      <c r="S38" s="49">
        <v>164339</v>
      </c>
    </row>
    <row r="39" spans="1:21" ht="15.75" thickBot="1">
      <c r="A39" s="78"/>
      <c r="B39" s="140">
        <v>132</v>
      </c>
      <c r="C39" s="140"/>
      <c r="D39" s="140">
        <v>28</v>
      </c>
      <c r="E39" s="141" t="s">
        <v>39</v>
      </c>
      <c r="F39" s="141" t="s">
        <v>90</v>
      </c>
      <c r="G39" s="132" t="s">
        <v>20</v>
      </c>
      <c r="H39" s="133" t="s">
        <v>67</v>
      </c>
      <c r="I39" s="134">
        <v>26007</v>
      </c>
      <c r="J39" s="135"/>
      <c r="K39" s="136"/>
      <c r="L39" s="137"/>
      <c r="M39" s="135"/>
      <c r="N39" s="135">
        <f t="shared" si="1"/>
        <v>26007</v>
      </c>
      <c r="O39" s="138"/>
      <c r="P39" s="138"/>
      <c r="Q39" s="139" t="s">
        <v>108</v>
      </c>
      <c r="S39" s="49">
        <v>25904</v>
      </c>
    </row>
    <row r="40" spans="1:21" ht="15.75" thickBot="1">
      <c r="A40" s="78"/>
      <c r="B40" s="128">
        <v>108</v>
      </c>
      <c r="C40" s="12"/>
      <c r="D40" s="12">
        <v>29</v>
      </c>
      <c r="E40" s="15" t="s">
        <v>39</v>
      </c>
      <c r="F40" s="15" t="s">
        <v>89</v>
      </c>
      <c r="G40" s="80" t="s">
        <v>20</v>
      </c>
      <c r="H40" s="81" t="s">
        <v>70</v>
      </c>
      <c r="I40" s="82">
        <v>26027</v>
      </c>
      <c r="J40" s="13"/>
      <c r="K40" s="83"/>
      <c r="L40" s="84"/>
      <c r="M40" s="13"/>
      <c r="N40" s="13">
        <f t="shared" si="1"/>
        <v>26027</v>
      </c>
      <c r="O40" s="13"/>
      <c r="P40" s="50"/>
      <c r="Q40" s="130" t="s">
        <v>108</v>
      </c>
      <c r="S40" s="49">
        <v>31087</v>
      </c>
    </row>
    <row r="41" spans="1:21" ht="15.75" thickBot="1">
      <c r="A41" s="78"/>
      <c r="B41" s="12">
        <v>127</v>
      </c>
      <c r="C41" s="12"/>
      <c r="D41" s="12">
        <v>30</v>
      </c>
      <c r="E41" s="15" t="s">
        <v>39</v>
      </c>
      <c r="F41" s="15" t="s">
        <v>87</v>
      </c>
      <c r="G41" s="80" t="s">
        <v>20</v>
      </c>
      <c r="H41" s="81" t="s">
        <v>67</v>
      </c>
      <c r="I41" s="82">
        <v>2463320</v>
      </c>
      <c r="J41" s="13"/>
      <c r="K41" s="83"/>
      <c r="L41" s="84"/>
      <c r="M41" s="13"/>
      <c r="N41" s="13">
        <f t="shared" si="1"/>
        <v>2463320</v>
      </c>
      <c r="O41" s="13"/>
      <c r="P41" s="50"/>
      <c r="Q41" s="130" t="s">
        <v>108</v>
      </c>
      <c r="S41" s="49">
        <v>22503</v>
      </c>
    </row>
    <row r="42" spans="1:21" ht="15.75" thickBot="1">
      <c r="A42" s="78"/>
      <c r="B42" s="12">
        <v>116</v>
      </c>
      <c r="C42" s="14"/>
      <c r="D42" s="12">
        <v>31</v>
      </c>
      <c r="E42" s="79" t="s">
        <v>39</v>
      </c>
      <c r="F42" s="79" t="s">
        <v>88</v>
      </c>
      <c r="G42" s="80" t="s">
        <v>20</v>
      </c>
      <c r="H42" s="81" t="s">
        <v>69</v>
      </c>
      <c r="I42" s="82">
        <v>44743</v>
      </c>
      <c r="J42" s="13"/>
      <c r="K42" s="83"/>
      <c r="L42" s="84"/>
      <c r="M42" s="13"/>
      <c r="N42" s="13">
        <f t="shared" si="1"/>
        <v>44743</v>
      </c>
      <c r="O42" s="13"/>
      <c r="P42" s="50"/>
      <c r="Q42" s="130" t="s">
        <v>108</v>
      </c>
      <c r="S42" s="49">
        <v>469588</v>
      </c>
      <c r="U42" s="116" t="s">
        <v>112</v>
      </c>
    </row>
    <row r="43" spans="1:21" ht="15.75" thickBot="1">
      <c r="A43" s="78"/>
      <c r="B43" s="12">
        <v>126</v>
      </c>
      <c r="C43" s="12"/>
      <c r="D43" s="12">
        <v>32</v>
      </c>
      <c r="E43" s="79" t="s">
        <v>39</v>
      </c>
      <c r="F43" s="79" t="s">
        <v>50</v>
      </c>
      <c r="G43" s="80" t="s">
        <v>20</v>
      </c>
      <c r="H43" s="81" t="s">
        <v>69</v>
      </c>
      <c r="I43" s="82">
        <v>96799</v>
      </c>
      <c r="J43" s="13"/>
      <c r="K43" s="83"/>
      <c r="L43" s="84"/>
      <c r="M43" s="13"/>
      <c r="N43" s="13">
        <f t="shared" si="1"/>
        <v>96799</v>
      </c>
      <c r="O43" s="50"/>
      <c r="P43" s="50"/>
      <c r="Q43" s="130" t="s">
        <v>108</v>
      </c>
      <c r="S43" s="49">
        <v>53389</v>
      </c>
    </row>
    <row r="44" spans="1:21" ht="15.75" thickBot="1">
      <c r="A44" s="78"/>
      <c r="B44" s="12">
        <v>132</v>
      </c>
      <c r="C44" s="12"/>
      <c r="D44" s="12">
        <v>33</v>
      </c>
      <c r="E44" s="79" t="s">
        <v>39</v>
      </c>
      <c r="F44" s="79" t="s">
        <v>51</v>
      </c>
      <c r="G44" s="80" t="s">
        <v>20</v>
      </c>
      <c r="H44" s="81" t="s">
        <v>69</v>
      </c>
      <c r="I44" s="82">
        <v>51708</v>
      </c>
      <c r="J44" s="13"/>
      <c r="K44" s="83"/>
      <c r="L44" s="84"/>
      <c r="M44" s="13"/>
      <c r="N44" s="13">
        <f t="shared" si="1"/>
        <v>51708</v>
      </c>
      <c r="O44" s="13"/>
      <c r="P44" s="50"/>
      <c r="Q44" s="130" t="s">
        <v>108</v>
      </c>
      <c r="R44" s="30">
        <v>10881129</v>
      </c>
      <c r="S44" s="49">
        <v>9819</v>
      </c>
      <c r="U44" s="116" t="s">
        <v>111</v>
      </c>
    </row>
    <row r="45" spans="1:21" ht="16.5" thickBot="1">
      <c r="A45" s="94"/>
      <c r="B45" s="95">
        <v>123</v>
      </c>
      <c r="C45" s="95"/>
      <c r="D45" s="144">
        <v>34</v>
      </c>
      <c r="E45" s="147" t="s">
        <v>95</v>
      </c>
      <c r="F45" s="147" t="s">
        <v>98</v>
      </c>
      <c r="G45" s="96" t="s">
        <v>105</v>
      </c>
      <c r="H45" s="97" t="s">
        <v>21</v>
      </c>
      <c r="I45" s="98">
        <v>350000</v>
      </c>
      <c r="J45" s="99"/>
      <c r="K45" s="100"/>
      <c r="L45" s="101"/>
      <c r="M45" s="99"/>
      <c r="N45" s="102"/>
      <c r="O45" s="99">
        <f t="shared" ref="O45:O51" si="2">I45</f>
        <v>350000</v>
      </c>
      <c r="P45" s="102"/>
      <c r="Q45" s="130" t="s">
        <v>108</v>
      </c>
      <c r="R45" s="30"/>
      <c r="S45" s="146"/>
      <c r="U45" s="116"/>
    </row>
    <row r="46" spans="1:21" ht="16.5" thickBot="1">
      <c r="A46" s="94"/>
      <c r="B46" s="95">
        <v>123</v>
      </c>
      <c r="C46" s="95"/>
      <c r="D46" s="144">
        <v>35</v>
      </c>
      <c r="E46" s="145" t="s">
        <v>95</v>
      </c>
      <c r="F46" s="145" t="s">
        <v>99</v>
      </c>
      <c r="G46" s="96" t="s">
        <v>105</v>
      </c>
      <c r="H46" s="97" t="s">
        <v>21</v>
      </c>
      <c r="I46" s="98">
        <v>350000</v>
      </c>
      <c r="J46" s="99"/>
      <c r="K46" s="100"/>
      <c r="L46" s="101"/>
      <c r="M46" s="99"/>
      <c r="N46" s="102"/>
      <c r="O46" s="99">
        <f t="shared" si="2"/>
        <v>350000</v>
      </c>
      <c r="P46" s="102"/>
      <c r="Q46" s="130" t="s">
        <v>108</v>
      </c>
      <c r="R46" s="51" t="e">
        <f>R44-#REF!</f>
        <v>#REF!</v>
      </c>
      <c r="S46" s="53">
        <v>55392</v>
      </c>
    </row>
    <row r="47" spans="1:21" ht="16.5" thickBot="1">
      <c r="A47" s="78"/>
      <c r="B47" s="12">
        <v>119</v>
      </c>
      <c r="C47" s="12"/>
      <c r="D47" s="127">
        <v>36</v>
      </c>
      <c r="E47" s="125" t="s">
        <v>96</v>
      </c>
      <c r="F47" s="125" t="s">
        <v>100</v>
      </c>
      <c r="G47" s="80" t="s">
        <v>105</v>
      </c>
      <c r="H47" s="129" t="s">
        <v>107</v>
      </c>
      <c r="I47" s="82">
        <v>119700</v>
      </c>
      <c r="J47" s="13"/>
      <c r="K47" s="83"/>
      <c r="L47" s="84"/>
      <c r="M47" s="13"/>
      <c r="N47" s="50"/>
      <c r="O47" s="99">
        <f t="shared" si="2"/>
        <v>119700</v>
      </c>
      <c r="P47" s="50"/>
      <c r="Q47" s="130" t="s">
        <v>108</v>
      </c>
      <c r="R47" s="51"/>
      <c r="S47" s="54">
        <v>132700</v>
      </c>
    </row>
    <row r="48" spans="1:21" ht="18" thickBot="1">
      <c r="A48" s="86"/>
      <c r="B48" s="12">
        <v>119</v>
      </c>
      <c r="C48" s="12"/>
      <c r="D48" s="127">
        <v>37</v>
      </c>
      <c r="E48" s="125" t="s">
        <v>96</v>
      </c>
      <c r="F48" s="126" t="s">
        <v>101</v>
      </c>
      <c r="G48" s="80" t="s">
        <v>105</v>
      </c>
      <c r="H48" s="129" t="s">
        <v>107</v>
      </c>
      <c r="I48" s="143">
        <v>199855</v>
      </c>
      <c r="J48" s="13"/>
      <c r="K48" s="83"/>
      <c r="L48" s="84"/>
      <c r="M48" s="129"/>
      <c r="N48" s="13"/>
      <c r="O48" s="99">
        <f t="shared" si="2"/>
        <v>199855</v>
      </c>
      <c r="P48" s="50"/>
      <c r="Q48" s="130" t="s">
        <v>108</v>
      </c>
      <c r="R48" s="51"/>
      <c r="S48" s="56"/>
    </row>
    <row r="49" spans="1:19" ht="18" thickBot="1">
      <c r="A49" s="78"/>
      <c r="B49" s="12">
        <v>119</v>
      </c>
      <c r="C49" s="12"/>
      <c r="D49" s="127">
        <v>38</v>
      </c>
      <c r="E49" s="125" t="s">
        <v>97</v>
      </c>
      <c r="F49" s="126" t="s">
        <v>102</v>
      </c>
      <c r="G49" s="80" t="s">
        <v>105</v>
      </c>
      <c r="H49" s="81" t="s">
        <v>72</v>
      </c>
      <c r="I49" s="82">
        <v>100000</v>
      </c>
      <c r="J49" s="13"/>
      <c r="K49" s="83"/>
      <c r="L49" s="84"/>
      <c r="M49" s="129"/>
      <c r="N49" s="50"/>
      <c r="O49" s="99">
        <f t="shared" si="2"/>
        <v>100000</v>
      </c>
      <c r="P49" s="50"/>
      <c r="Q49" s="130" t="s">
        <v>108</v>
      </c>
      <c r="R49" s="51"/>
      <c r="S49" s="52">
        <v>304128</v>
      </c>
    </row>
    <row r="50" spans="1:19" ht="18" thickBot="1">
      <c r="A50" s="78"/>
      <c r="B50" s="12">
        <v>110</v>
      </c>
      <c r="C50" s="12"/>
      <c r="D50" s="127">
        <v>39</v>
      </c>
      <c r="E50" s="125" t="s">
        <v>97</v>
      </c>
      <c r="F50" s="126" t="s">
        <v>103</v>
      </c>
      <c r="G50" s="80" t="s">
        <v>105</v>
      </c>
      <c r="H50" s="129" t="s">
        <v>106</v>
      </c>
      <c r="I50" s="82">
        <v>474332</v>
      </c>
      <c r="J50" s="13"/>
      <c r="K50" s="83"/>
      <c r="L50" s="84"/>
      <c r="M50" s="129"/>
      <c r="N50" s="50"/>
      <c r="O50" s="99">
        <f t="shared" si="2"/>
        <v>474332</v>
      </c>
      <c r="P50" s="50"/>
      <c r="Q50" s="130" t="s">
        <v>108</v>
      </c>
      <c r="R50" s="51"/>
      <c r="S50" s="54">
        <v>161965</v>
      </c>
    </row>
    <row r="51" spans="1:19" ht="18" thickBot="1">
      <c r="A51" s="86"/>
      <c r="B51" s="12">
        <v>119</v>
      </c>
      <c r="C51" s="12"/>
      <c r="D51" s="127">
        <v>40</v>
      </c>
      <c r="E51" s="125" t="s">
        <v>31</v>
      </c>
      <c r="F51" s="126" t="s">
        <v>104</v>
      </c>
      <c r="G51" s="80" t="s">
        <v>105</v>
      </c>
      <c r="H51" s="128" t="s">
        <v>21</v>
      </c>
      <c r="I51" s="82">
        <v>105579</v>
      </c>
      <c r="J51" s="13"/>
      <c r="K51" s="83"/>
      <c r="L51" s="84"/>
      <c r="M51" s="13"/>
      <c r="N51" s="50"/>
      <c r="O51" s="99">
        <f t="shared" si="2"/>
        <v>105579</v>
      </c>
      <c r="P51" s="50"/>
      <c r="Q51" s="130" t="s">
        <v>108</v>
      </c>
      <c r="R51" s="51"/>
      <c r="S51" s="55">
        <v>401301</v>
      </c>
    </row>
    <row r="52" spans="1:19">
      <c r="A52" s="78"/>
      <c r="B52" s="12"/>
      <c r="C52" s="12"/>
      <c r="D52" s="12"/>
      <c r="E52" s="79"/>
      <c r="F52" s="79"/>
      <c r="G52" s="80"/>
      <c r="H52" s="81"/>
      <c r="I52" s="82"/>
      <c r="J52" s="13"/>
      <c r="K52" s="83"/>
      <c r="L52" s="84"/>
      <c r="M52" s="13"/>
      <c r="N52" s="13"/>
      <c r="O52" s="99"/>
      <c r="P52" s="50"/>
      <c r="Q52" s="130"/>
      <c r="R52" s="51"/>
      <c r="S52" s="54">
        <v>241392</v>
      </c>
    </row>
    <row r="53" spans="1:19" ht="15.75" thickBot="1">
      <c r="A53" s="78"/>
      <c r="B53" s="12"/>
      <c r="C53" s="12"/>
      <c r="D53" s="12"/>
      <c r="E53" s="79"/>
      <c r="F53" s="79"/>
      <c r="G53" s="80"/>
      <c r="H53" s="81"/>
      <c r="I53" s="82"/>
      <c r="J53" s="13"/>
      <c r="K53" s="83"/>
      <c r="L53" s="84"/>
      <c r="M53" s="13"/>
      <c r="N53" s="50"/>
      <c r="O53" s="13"/>
      <c r="P53" s="50"/>
      <c r="Q53" s="85"/>
      <c r="S53" s="55">
        <v>119999</v>
      </c>
    </row>
    <row r="54" spans="1:19" ht="18" thickBot="1">
      <c r="A54" s="87"/>
      <c r="B54" s="16"/>
      <c r="C54" s="16"/>
      <c r="D54" s="125"/>
      <c r="E54" s="125"/>
      <c r="F54" s="126"/>
      <c r="G54" s="80"/>
      <c r="H54" s="88"/>
      <c r="I54" s="89"/>
      <c r="J54" s="17"/>
      <c r="K54" s="90"/>
      <c r="L54" s="91"/>
      <c r="M54" s="17"/>
      <c r="N54" s="92"/>
      <c r="O54" s="17"/>
      <c r="P54" s="92"/>
      <c r="Q54" s="93"/>
      <c r="S54" s="55">
        <v>36723</v>
      </c>
    </row>
    <row r="55" spans="1:19">
      <c r="B55" s="27"/>
      <c r="I55" s="27"/>
      <c r="J55" s="27"/>
      <c r="K55" s="27"/>
      <c r="L55" s="27"/>
      <c r="M55" s="27"/>
      <c r="N55" s="27"/>
      <c r="O55" s="27"/>
      <c r="P55" s="27"/>
      <c r="Q55" s="27"/>
      <c r="S55" s="35">
        <v>36723</v>
      </c>
    </row>
    <row r="56" spans="1:19" ht="15.75" thickBot="1">
      <c r="B56" s="27"/>
      <c r="I56" s="27"/>
      <c r="J56" s="27"/>
      <c r="K56" s="27"/>
      <c r="L56" s="27"/>
      <c r="M56" s="27"/>
      <c r="N56" s="27"/>
      <c r="O56" s="27"/>
      <c r="P56" s="27"/>
      <c r="Q56" s="27"/>
      <c r="R56" s="36"/>
    </row>
    <row r="57" spans="1:19" ht="15.75" thickBot="1">
      <c r="B57" s="18"/>
      <c r="C57" s="18"/>
      <c r="D57" s="18"/>
      <c r="H57" s="27" t="s">
        <v>53</v>
      </c>
      <c r="I57" s="19">
        <f>SUM(I12:I44)</f>
        <v>11901280</v>
      </c>
      <c r="J57" s="57"/>
      <c r="K57" s="57"/>
      <c r="L57" s="58"/>
      <c r="M57" s="59" t="s">
        <v>54</v>
      </c>
      <c r="N57" s="103">
        <f>SUM(N12:N54)</f>
        <v>11567797</v>
      </c>
      <c r="O57" s="104">
        <f>SUM(O12:O54)</f>
        <v>1945453</v>
      </c>
      <c r="P57" s="105">
        <f>N57+O57</f>
        <v>13513250</v>
      </c>
      <c r="Q57" s="106">
        <f>SUM(Q12:Q54)</f>
        <v>0</v>
      </c>
      <c r="S57" s="36">
        <f>SUM(S12:S55)</f>
        <v>12039334</v>
      </c>
    </row>
    <row r="58" spans="1:19" hidden="1">
      <c r="C58" s="31"/>
      <c r="D58" s="31"/>
      <c r="E58" s="31"/>
      <c r="F58" s="21" t="s">
        <v>55</v>
      </c>
      <c r="G58" s="60" t="s">
        <v>56</v>
      </c>
      <c r="H58" s="61">
        <f>F3</f>
        <v>12306167</v>
      </c>
      <c r="I58" s="22"/>
      <c r="J58" s="22"/>
      <c r="K58" s="22" t="s">
        <v>15</v>
      </c>
      <c r="L58" s="23">
        <f>F4</f>
        <v>11567796.979999999</v>
      </c>
      <c r="M58" s="20">
        <f>L58-N57</f>
        <v>-2.0000001415610313E-2</v>
      </c>
      <c r="N58" s="57"/>
      <c r="O58" s="57"/>
      <c r="P58" s="57"/>
      <c r="Q58" s="57"/>
    </row>
    <row r="59" spans="1:19" hidden="1">
      <c r="C59" s="31"/>
      <c r="D59" s="31"/>
      <c r="E59" s="31"/>
      <c r="F59" s="21" t="s">
        <v>57</v>
      </c>
      <c r="G59" s="60" t="s">
        <v>58</v>
      </c>
      <c r="H59" s="61">
        <f>F4</f>
        <v>11567796.979999999</v>
      </c>
      <c r="I59" s="20">
        <f>H59</f>
        <v>11567796.979999999</v>
      </c>
      <c r="J59" s="20"/>
      <c r="K59" s="20" t="s">
        <v>16</v>
      </c>
      <c r="L59" s="24">
        <f>F5</f>
        <v>1476740.02</v>
      </c>
      <c r="M59" s="20">
        <f>L59-O57</f>
        <v>-468712.98</v>
      </c>
      <c r="N59" s="57"/>
      <c r="O59" s="57"/>
      <c r="P59" s="57"/>
      <c r="Q59" s="57"/>
    </row>
    <row r="60" spans="1:19" hidden="1">
      <c r="C60" s="31"/>
      <c r="D60" s="31"/>
      <c r="E60" s="31"/>
      <c r="F60" s="21" t="s">
        <v>59</v>
      </c>
      <c r="G60" s="31"/>
      <c r="H60" s="31"/>
      <c r="I60" s="20">
        <f>I58-I59</f>
        <v>-11567796.979999999</v>
      </c>
      <c r="J60" s="20"/>
      <c r="K60" s="20"/>
      <c r="L60" s="24"/>
      <c r="M60" s="20"/>
      <c r="N60" s="57"/>
      <c r="O60" s="57"/>
      <c r="P60" s="57"/>
      <c r="Q60" s="57"/>
    </row>
    <row r="61" spans="1:19">
      <c r="G61" s="62"/>
      <c r="H61" s="27" t="s">
        <v>60</v>
      </c>
      <c r="I61" s="19"/>
      <c r="J61" s="19"/>
      <c r="K61" s="19"/>
      <c r="L61" s="63"/>
      <c r="M61" s="64" t="s">
        <v>61</v>
      </c>
      <c r="N61" s="65">
        <f>11567797-N57</f>
        <v>0</v>
      </c>
      <c r="O61" s="65">
        <f>O10-O57</f>
        <v>-1945453</v>
      </c>
      <c r="P61" s="65">
        <f>P10-P57</f>
        <v>-13513250</v>
      </c>
      <c r="Q61" s="65">
        <f>Q10-Q57</f>
        <v>0</v>
      </c>
      <c r="S61" s="3">
        <v>12402147</v>
      </c>
    </row>
    <row r="62" spans="1:19">
      <c r="G62" s="62"/>
      <c r="H62" s="27" t="s">
        <v>62</v>
      </c>
      <c r="I62" s="19">
        <f>I61+I57</f>
        <v>11901280</v>
      </c>
      <c r="J62" s="19"/>
      <c r="K62" s="19"/>
      <c r="L62" s="63"/>
      <c r="M62" s="25"/>
      <c r="N62" s="25"/>
      <c r="O62" s="26"/>
      <c r="P62" s="57"/>
      <c r="Q62" s="57"/>
      <c r="S62" s="36">
        <f>S61-S57</f>
        <v>362813</v>
      </c>
    </row>
    <row r="63" spans="1:19" ht="15.75" thickBot="1"/>
    <row r="64" spans="1:19" ht="15.75" thickBot="1">
      <c r="A64" s="66"/>
      <c r="B64" s="67" t="s">
        <v>73</v>
      </c>
      <c r="C64" s="67"/>
      <c r="D64" s="67">
        <v>41</v>
      </c>
      <c r="E64" s="67" t="s">
        <v>25</v>
      </c>
      <c r="F64" s="68" t="s">
        <v>74</v>
      </c>
      <c r="G64" s="69"/>
      <c r="H64" s="67" t="s">
        <v>1</v>
      </c>
      <c r="I64" s="38">
        <v>369185</v>
      </c>
      <c r="J64" s="70"/>
      <c r="K64" s="71"/>
      <c r="L64" s="72"/>
      <c r="M64" s="70"/>
      <c r="N64" s="72"/>
      <c r="O64" s="72"/>
      <c r="P64" s="73"/>
      <c r="Q64" s="107">
        <f>I64</f>
        <v>369185</v>
      </c>
    </row>
    <row r="65" spans="2:21">
      <c r="I65" s="74"/>
      <c r="J65" s="74"/>
      <c r="K65" s="74"/>
      <c r="L65" s="75"/>
      <c r="M65" s="40"/>
      <c r="Q65" s="40"/>
    </row>
    <row r="66" spans="2:21">
      <c r="I66" s="40"/>
      <c r="N66" s="40"/>
      <c r="U66" s="116" t="s">
        <v>110</v>
      </c>
    </row>
    <row r="67" spans="2:21">
      <c r="I67" s="40"/>
      <c r="U67" s="116" t="s">
        <v>110</v>
      </c>
    </row>
    <row r="68" spans="2:21">
      <c r="I68" s="40"/>
      <c r="U68" s="116" t="s">
        <v>76</v>
      </c>
    </row>
    <row r="69" spans="2:21">
      <c r="B69" s="27"/>
      <c r="I69" s="27"/>
      <c r="J69" s="27"/>
      <c r="K69" s="27"/>
      <c r="L69" s="27"/>
      <c r="M69" s="27"/>
      <c r="N69" s="27"/>
      <c r="O69" s="40"/>
      <c r="P69" s="27"/>
      <c r="Q69" s="27"/>
      <c r="U69" s="116" t="s">
        <v>109</v>
      </c>
    </row>
    <row r="70" spans="2:21">
      <c r="U70" s="116" t="s">
        <v>110</v>
      </c>
    </row>
    <row r="71" spans="2:21">
      <c r="U71" s="116" t="s">
        <v>76</v>
      </c>
    </row>
    <row r="72" spans="2:21">
      <c r="U72" s="116" t="s">
        <v>109</v>
      </c>
    </row>
  </sheetData>
  <sortState ref="B12:Q54">
    <sortCondition ref="D12:D54"/>
  </sortState>
  <mergeCells count="8">
    <mergeCell ref="D9:E9"/>
    <mergeCell ref="G9:N9"/>
    <mergeCell ref="A1:Q1"/>
    <mergeCell ref="D3:E3"/>
    <mergeCell ref="D4:E4"/>
    <mergeCell ref="D5:E5"/>
    <mergeCell ref="D6:E6"/>
    <mergeCell ref="D8:E8"/>
  </mergeCells>
  <conditionalFormatting sqref="I29">
    <cfRule type="expression" dxfId="30" priority="13">
      <formula>IF(AND($G29="CoC"),(#REF!&gt;SUM(#REF!)))</formula>
    </cfRule>
  </conditionalFormatting>
  <conditionalFormatting sqref="I19">
    <cfRule type="expression" dxfId="29" priority="14">
      <formula>IF(AND($G19="CoC"),(#REF!&gt;SUM(#REF!)))</formula>
    </cfRule>
  </conditionalFormatting>
  <conditionalFormatting sqref="I13">
    <cfRule type="expression" dxfId="28" priority="15">
      <formula>IF(AND($G13="CoC"),(#REF!&gt;SUM(#REF!)))</formula>
    </cfRule>
  </conditionalFormatting>
  <conditionalFormatting sqref="I12">
    <cfRule type="expression" dxfId="27" priority="16">
      <formula>IF(AND($G12="CoC"),(#REF!&gt;SUM(#REF!)))</formula>
    </cfRule>
  </conditionalFormatting>
  <conditionalFormatting sqref="I15">
    <cfRule type="expression" dxfId="26" priority="17">
      <formula>IF(AND($G15="CoC"),(#REF!&gt;SUM(#REF!)))</formula>
    </cfRule>
  </conditionalFormatting>
  <conditionalFormatting sqref="I14 I47 I30 I27 I34:I45 I23:I24">
    <cfRule type="expression" dxfId="25" priority="18">
      <formula>IF(AND($G14="CoC"),(#REF!&gt;SUM(#REF!)))</formula>
    </cfRule>
  </conditionalFormatting>
  <conditionalFormatting sqref="I22 S14 S47 S30 S34:S45 S23:S24">
    <cfRule type="expression" dxfId="24" priority="19">
      <formula>IF(AND($G14="CoC"),(#REF!&gt;SUM(#REF!)))</formula>
    </cfRule>
  </conditionalFormatting>
  <conditionalFormatting sqref="I25">
    <cfRule type="expression" dxfId="23" priority="20">
      <formula>IF(AND($G25="CoC"),(#REF!&gt;SUM(#REF!)))</formula>
    </cfRule>
  </conditionalFormatting>
  <conditionalFormatting sqref="I28">
    <cfRule type="expression" dxfId="22" priority="21">
      <formula>IF(AND($G28="CoC"),(#REF!&gt;SUM(#REF!)))</formula>
    </cfRule>
  </conditionalFormatting>
  <conditionalFormatting sqref="I46 I50:I54 S50:S54">
    <cfRule type="expression" dxfId="21" priority="22">
      <formula>IF(AND(#REF!="CoC"),(#REF!&gt;SUM(#REF!)))</formula>
    </cfRule>
  </conditionalFormatting>
  <conditionalFormatting sqref="I33">
    <cfRule type="expression" dxfId="20" priority="23">
      <formula>IF(AND($G33="CoC"),(#REF!&gt;SUM(#REF!)))</formula>
    </cfRule>
  </conditionalFormatting>
  <conditionalFormatting sqref="S19">
    <cfRule type="expression" dxfId="19" priority="4">
      <formula>IF(AND($G19="CoC"),(#REF!&gt;SUM(#REF!)))</formula>
    </cfRule>
  </conditionalFormatting>
  <conditionalFormatting sqref="S13">
    <cfRule type="expression" dxfId="18" priority="5">
      <formula>IF(AND($G13="CoC"),(#REF!&gt;SUM(#REF!)))</formula>
    </cfRule>
  </conditionalFormatting>
  <conditionalFormatting sqref="S12">
    <cfRule type="expression" dxfId="17" priority="6">
      <formula>IF(AND($G12="CoC"),(#REF!&gt;SUM(#REF!)))</formula>
    </cfRule>
  </conditionalFormatting>
  <conditionalFormatting sqref="S15">
    <cfRule type="expression" dxfId="16" priority="7">
      <formula>IF(AND($G15="CoC"),(#REF!&gt;SUM(#REF!)))</formula>
    </cfRule>
  </conditionalFormatting>
  <conditionalFormatting sqref="S22">
    <cfRule type="expression" dxfId="15" priority="8">
      <formula>IF(AND($G22="CoC"),(#REF!&gt;SUM(#REF!)))</formula>
    </cfRule>
  </conditionalFormatting>
  <conditionalFormatting sqref="S25">
    <cfRule type="expression" dxfId="14" priority="9">
      <formula>IF(AND($G25="CoC"),(#REF!&gt;SUM(#REF!)))</formula>
    </cfRule>
  </conditionalFormatting>
  <conditionalFormatting sqref="S28">
    <cfRule type="expression" dxfId="13" priority="10">
      <formula>IF(AND($G28="CoC"),(#REF!&gt;SUM(#REF!)))</formula>
    </cfRule>
  </conditionalFormatting>
  <conditionalFormatting sqref="S46">
    <cfRule type="expression" dxfId="12" priority="11">
      <formula>IF(AND(#REF!="CoC"),(#REF!&gt;SUM(#REF!)))</formula>
    </cfRule>
  </conditionalFormatting>
  <conditionalFormatting sqref="S33">
    <cfRule type="expression" dxfId="11" priority="12">
      <formula>IF(AND($G33="CoC"),(#REF!&gt;SUM(#REF!)))</formula>
    </cfRule>
  </conditionalFormatting>
  <conditionalFormatting sqref="S29">
    <cfRule type="expression" dxfId="10" priority="24">
      <formula>IF(AND($G27="CoC"),(#REF!&gt;SUM(#REF!)))</formula>
    </cfRule>
  </conditionalFormatting>
  <conditionalFormatting sqref="S27">
    <cfRule type="expression" dxfId="9" priority="25">
      <formula>IF(AND(#REF!="CoC"),($AI35&gt;SUM($M35:$M35)))</formula>
    </cfRule>
  </conditionalFormatting>
  <conditionalFormatting sqref="I31 S31">
    <cfRule type="expression" dxfId="8" priority="26">
      <formula>IF(AND($G31="CoC"),(#REF!&gt;SUM(#REF!)))</formula>
    </cfRule>
  </conditionalFormatting>
  <conditionalFormatting sqref="I18 S18">
    <cfRule type="expression" dxfId="7" priority="27">
      <formula>IF(AND($G18="CoC"),($AI34&gt;SUM(#REF!)))</formula>
    </cfRule>
  </conditionalFormatting>
  <conditionalFormatting sqref="I26 S26">
    <cfRule type="expression" dxfId="6" priority="28">
      <formula>IF(AND($G26="CoC"),($AI34&gt;SUM($M34:$M34)))</formula>
    </cfRule>
  </conditionalFormatting>
  <conditionalFormatting sqref="I32 S32">
    <cfRule type="expression" dxfId="5" priority="29">
      <formula>IF(AND($G32="CoC"),($AI33&gt;SUM(#REF!)))</formula>
    </cfRule>
  </conditionalFormatting>
  <conditionalFormatting sqref="I20:I21 S20:S21">
    <cfRule type="expression" dxfId="4" priority="30">
      <formula>IF(AND($G20="CoC"),($AI31&gt;SUM(#REF!)))</formula>
    </cfRule>
  </conditionalFormatting>
  <conditionalFormatting sqref="I16:I17 S16:S17">
    <cfRule type="expression" dxfId="3" priority="31">
      <formula>IF(AND($G16="CoC"),($AI33&gt;SUM(#REF!)))</formula>
    </cfRule>
  </conditionalFormatting>
  <conditionalFormatting sqref="S48">
    <cfRule type="expression" dxfId="2" priority="3">
      <formula>IF(AND(#REF!="CoC"),(#REF!&gt;SUM(#REF!)))</formula>
    </cfRule>
  </conditionalFormatting>
  <conditionalFormatting sqref="I49">
    <cfRule type="expression" dxfId="1" priority="2">
      <formula>IF(AND(#REF!="CoC"),(#REF!&gt;SUM(#REF!)))</formula>
    </cfRule>
  </conditionalFormatting>
  <conditionalFormatting sqref="S49">
    <cfRule type="expression" dxfId="0" priority="1">
      <formula>IF(AND(#REF!="CoC"),(#REF!&gt;SUM(#REF!)))</formula>
    </cfRule>
  </conditionalFormatting>
  <dataValidations count="1">
    <dataValidation type="list" allowBlank="1" showInputMessage="1" showErrorMessage="1" sqref="H12:H17 H41:H46 H49:H50 H53:H54 H19:H37">
      <formula1>"PH, TH, SSO, HMIS, SH, TRA, SRA, PRA, S+C/SRO"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Scott Tibbitts</cp:lastModifiedBy>
  <cp:lastPrinted>2018-09-13T15:11:35Z</cp:lastPrinted>
  <dcterms:created xsi:type="dcterms:W3CDTF">2018-08-23T17:40:00Z</dcterms:created>
  <dcterms:modified xsi:type="dcterms:W3CDTF">2018-09-13T15:11:48Z</dcterms:modified>
</cp:coreProperties>
</file>