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7230"/>
  </bookViews>
  <sheets>
    <sheet name="FY2014 Scoring &amp; Ranking DRAFT" sheetId="2" r:id="rId1"/>
  </sheets>
  <externalReferences>
    <externalReference r:id="rId2"/>
  </externalReferences>
  <definedNames>
    <definedName name="_xlnm.Print_Area" localSheetId="0">'FY2014 Scoring &amp; Ranking DRAFT'!$A$1:$J$41</definedName>
  </definedNames>
  <calcPr calcId="145621"/>
</workbook>
</file>

<file path=xl/calcChain.xml><?xml version="1.0" encoding="utf-8"?>
<calcChain xmlns="http://schemas.openxmlformats.org/spreadsheetml/2006/main">
  <c r="J40" i="2" l="1"/>
  <c r="J38" i="2"/>
  <c r="I37" i="2"/>
  <c r="F39" i="2"/>
  <c r="F38" i="2"/>
  <c r="I19" i="2"/>
  <c r="I13" i="2"/>
  <c r="J7" i="2"/>
  <c r="J8" i="2" s="1"/>
  <c r="J9" i="2" s="1"/>
  <c r="J10" i="2" s="1"/>
  <c r="J11" i="2" s="1"/>
  <c r="J12" i="2" s="1"/>
  <c r="J13" i="2" s="1"/>
  <c r="J14" i="2" s="1"/>
  <c r="J15" i="2" s="1"/>
  <c r="J16" i="2" s="1"/>
  <c r="J17" i="2" s="1"/>
  <c r="J18" i="2" s="1"/>
  <c r="J19" i="2" s="1"/>
  <c r="J20" i="2" s="1"/>
  <c r="J21" i="2" s="1"/>
  <c r="J22" i="2" s="1"/>
  <c r="E3" i="2"/>
  <c r="E4" i="2" s="1"/>
  <c r="J23" i="2" l="1"/>
  <c r="J25" i="2" s="1"/>
  <c r="J24" i="2" s="1"/>
  <c r="J26" i="2" s="1"/>
  <c r="J27" i="2" s="1"/>
  <c r="J28" i="2" s="1"/>
  <c r="J29" i="2" s="1"/>
  <c r="I38" i="2"/>
  <c r="G38" i="2"/>
  <c r="J30" i="2" l="1"/>
  <c r="J31" i="2" s="1"/>
  <c r="J32" i="2" s="1"/>
  <c r="J33" i="2" s="1"/>
  <c r="J34" i="2" s="1"/>
  <c r="J35" i="2" s="1"/>
  <c r="J36" i="2" s="1"/>
  <c r="I39" i="2"/>
  <c r="I40" i="2" s="1"/>
</calcChain>
</file>

<file path=xl/comments1.xml><?xml version="1.0" encoding="utf-8"?>
<comments xmlns="http://schemas.openxmlformats.org/spreadsheetml/2006/main">
  <authors>
    <author>atpotts</author>
  </authors>
  <commentList>
    <comment ref="F2" authorId="0">
      <text>
        <r>
          <rPr>
            <b/>
            <sz val="10"/>
            <color indexed="81"/>
            <rFont val="Tahoma"/>
            <family val="2"/>
          </rPr>
          <t xml:space="preserve">CoC's Annual Renewal Demand Amount (ARD). </t>
        </r>
        <r>
          <rPr>
            <sz val="10"/>
            <color indexed="81"/>
            <rFont val="Tahoma"/>
            <family val="2"/>
          </rPr>
          <t xml:space="preserve">
The Continuum’s annual renewal demand is the sum of the annual renewal amounts of all projects eligible within the CoC’s geographic area to apply for renewal in that federal fiscal year’s competition before any adjustments to rental assistance, leasing, and operating line items based on changes to the FMR in the geographic area. </t>
        </r>
        <r>
          <rPr>
            <sz val="11"/>
            <color indexed="81"/>
            <rFont val="Tahoma"/>
            <family val="2"/>
          </rPr>
          <t xml:space="preserve"> 
</t>
        </r>
      </text>
    </comment>
  </commentList>
</comments>
</file>

<file path=xl/sharedStrings.xml><?xml version="1.0" encoding="utf-8"?>
<sst xmlns="http://schemas.openxmlformats.org/spreadsheetml/2006/main" count="141" uniqueCount="68">
  <si>
    <t>Monitoring Sheet</t>
  </si>
  <si>
    <t>CoC's Annual Renewal Demand</t>
  </si>
  <si>
    <t>Amount for Tier 1</t>
  </si>
  <si>
    <t>Score</t>
  </si>
  <si>
    <t>Rank</t>
  </si>
  <si>
    <t>Tier</t>
  </si>
  <si>
    <t>Applicant Name</t>
  </si>
  <si>
    <t>Project Name</t>
  </si>
  <si>
    <t>Expiring Grant #</t>
  </si>
  <si>
    <t>Project Type</t>
  </si>
  <si>
    <t>Component Type</t>
  </si>
  <si>
    <t>Amount Requested</t>
  </si>
  <si>
    <t>Running total</t>
  </si>
  <si>
    <t>City of Bangor</t>
  </si>
  <si>
    <t>Shelter Plus Care TRA Consolidated 8714</t>
  </si>
  <si>
    <t>Renewal</t>
  </si>
  <si>
    <t>PH</t>
  </si>
  <si>
    <t>PRA Northside Apartments</t>
  </si>
  <si>
    <t>Kennebec  Behavioral Health</t>
  </si>
  <si>
    <t>Mid Maine Supported Housing 12</t>
  </si>
  <si>
    <t>Community Housing of Maine, Inc,</t>
  </si>
  <si>
    <t>Permanent Housing for Homeless Veterans with Disabilities</t>
  </si>
  <si>
    <t>Shelter Plus Care TRA Consolidated 8715</t>
  </si>
  <si>
    <t>Shelter Plus Care TRA 8716</t>
  </si>
  <si>
    <t>OHI</t>
  </si>
  <si>
    <t>Chalila Apartments</t>
  </si>
  <si>
    <t>State of Maine, Department of Health and Human Services</t>
  </si>
  <si>
    <t>SB SHI -13</t>
  </si>
  <si>
    <t>Maine 1-13</t>
  </si>
  <si>
    <t>Maine 2-13</t>
  </si>
  <si>
    <t>Penobscot 1-13</t>
  </si>
  <si>
    <t>Hope House/PCHC</t>
  </si>
  <si>
    <t>Hope House 24/PCHC</t>
  </si>
  <si>
    <t>TH</t>
  </si>
  <si>
    <t>Maine State Housing Authority</t>
  </si>
  <si>
    <t>State of Maine HMIS</t>
  </si>
  <si>
    <t>HMIS</t>
  </si>
  <si>
    <t>York County Shelter Programs, Inc.</t>
  </si>
  <si>
    <t>Smith Transitional Housing</t>
  </si>
  <si>
    <t>Within Transitional Housing</t>
  </si>
  <si>
    <t>SB YCS-13</t>
  </si>
  <si>
    <t>Bread of Life Ministries, Inc.</t>
  </si>
  <si>
    <t>Boothby Renewal Project FY 2012</t>
  </si>
  <si>
    <t>Hope House Penobscot Community Health Care</t>
  </si>
  <si>
    <t>New Beginnings, Inc.</t>
  </si>
  <si>
    <t>New Beginnings Transitional Living Program for Homeless Youth 12</t>
  </si>
  <si>
    <t>Hope and Justice Project, Inc</t>
  </si>
  <si>
    <t>Transitional Housing</t>
  </si>
  <si>
    <t>Westman Village Renewal Project</t>
  </si>
  <si>
    <t>MCoC Planning Application</t>
  </si>
  <si>
    <t>n/a</t>
  </si>
  <si>
    <t>New</t>
  </si>
  <si>
    <t>?</t>
  </si>
  <si>
    <t>Maine 19 chronic</t>
  </si>
  <si>
    <t>First Time Renewal</t>
  </si>
  <si>
    <t>Shaw House</t>
  </si>
  <si>
    <t>Shaw House Waterworks Supportive Housing Program</t>
  </si>
  <si>
    <t>Brand New Day</t>
  </si>
  <si>
    <t>Tedford Housing</t>
  </si>
  <si>
    <t>19 Everett St</t>
  </si>
  <si>
    <t>19 Pleasant St</t>
  </si>
  <si>
    <t>Milbridge Harbor Apartments</t>
  </si>
  <si>
    <t>Tier 1 Total</t>
  </si>
  <si>
    <t>Tier 2 Total</t>
  </si>
  <si>
    <t>Grand Total</t>
  </si>
  <si>
    <t>Penobscot 6</t>
  </si>
  <si>
    <t>ME 20</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</si>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</sst>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name val="Arial"/>
      <family val="2"/>
    </font>
    <font>
      <b/>
      <sz val="11"/>
      <name val="Arial"/>
      <family val="2"/>
    </font>
    <font>
      <sz val="11"/>
      <name val="Arial"/>
      <family val="2"/>
    </font>
    <font>
      <b/>
      <sz val="12"/>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b/>
      <sz val="10"/>
      <color indexed="81"/>
      <name val="Tahoma"/>
      <family val="2"/>
    </font>
    <font>
      <sz val="10"/>
      <color indexed="81"/>
      <name val="Tahoma"/>
      <family val="2"/>
    </font>
    <font>
      <sz val="11"/>
      <color indexed="81"/>
      <name val="Tahoma"/>
      <family val="2"/>
    </font>
    <font>
      <sz val="10"/>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s>
  <cellStyleXfs count="11">
    <xf numFmtId="0" fontId="0" fillId="0" borderId="0"/>
    <xf numFmtId="44" fontId="15" fillId="0" borderId="0" applyFont="0" applyFill="0" applyBorder="0" applyAlignment="0" applyProtection="0"/>
    <xf numFmtId="44" fontId="16" fillId="0" borderId="0" applyFont="0" applyFill="0" applyBorder="0" applyAlignment="0" applyProtection="0"/>
    <xf numFmtId="0" fontId="15" fillId="0" borderId="0" applyFill="0"/>
    <xf numFmtId="0" fontId="15" fillId="0" borderId="0" applyFill="0"/>
    <xf numFmtId="0" fontId="15" fillId="0" borderId="0" applyFill="0"/>
    <xf numFmtId="0" fontId="15" fillId="0" borderId="0" applyFill="0"/>
    <xf numFmtId="0" fontId="1" fillId="0" borderId="0"/>
    <xf numFmtId="0" fontId="1" fillId="0" borderId="0"/>
    <xf numFmtId="0" fontId="15" fillId="0" borderId="0" applyFill="0"/>
    <xf numFmtId="0" fontId="15" fillId="0" borderId="0" applyFill="0"/>
  </cellStyleXfs>
  <cellXfs count="76">
    <xf numFmtId="0" fontId="0" fillId="0" borderId="0" xfId="0"/>
    <xf numFmtId="0" fontId="3" fillId="0" borderId="0" xfId="0" applyFont="1" applyBorder="1"/>
    <xf numFmtId="0" fontId="3" fillId="0" borderId="0" xfId="0" applyFont="1"/>
    <xf numFmtId="0" fontId="4" fillId="0" borderId="0" xfId="0" applyFont="1" applyFill="1" applyBorder="1" applyAlignment="1" applyProtection="1">
      <alignment vertical="center" wrapText="1"/>
      <protection locked="0"/>
    </xf>
    <xf numFmtId="0" fontId="0" fillId="0" borderId="0" xfId="0" applyBorder="1"/>
    <xf numFmtId="0" fontId="3" fillId="0" borderId="0" xfId="0" applyFont="1" applyAlignment="1">
      <alignment horizontal="right"/>
    </xf>
    <xf numFmtId="164" fontId="3" fillId="0" borderId="0" xfId="0" applyNumberFormat="1" applyFont="1" applyAlignment="1">
      <alignment horizontal="center"/>
    </xf>
    <xf numFmtId="9" fontId="3" fillId="0" borderId="0" xfId="0" applyNumberFormat="1" applyFont="1" applyAlignment="1">
      <alignment horizontal="right"/>
    </xf>
    <xf numFmtId="0" fontId="5" fillId="0" borderId="0" xfId="0" applyFont="1" applyFill="1" applyBorder="1" applyAlignment="1" applyProtection="1">
      <alignment horizontal="right" vertical="center" wrapText="1"/>
      <protection locked="0"/>
    </xf>
    <xf numFmtId="9" fontId="6" fillId="0" borderId="0"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right" vertical="center" wrapText="1"/>
      <protection locked="0"/>
    </xf>
    <xf numFmtId="0" fontId="2" fillId="0" borderId="1" xfId="0" applyFont="1" applyBorder="1"/>
    <xf numFmtId="0" fontId="7" fillId="0" borderId="1" xfId="0" applyFont="1" applyBorder="1" applyProtection="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Protection="1">
      <protection locked="0"/>
    </xf>
    <xf numFmtId="0" fontId="2" fillId="0" borderId="2" xfId="0" applyFont="1" applyBorder="1" applyAlignment="1">
      <alignment horizontal="center"/>
    </xf>
    <xf numFmtId="0" fontId="2" fillId="0" borderId="3" xfId="0" applyFont="1" applyBorder="1" applyAlignment="1">
      <alignment horizontal="center"/>
    </xf>
    <xf numFmtId="0" fontId="8" fillId="0" borderId="2" xfId="0" applyFont="1" applyFill="1" applyBorder="1" applyAlignment="1" applyProtection="1">
      <alignment horizontal="left" vertical="center"/>
      <protection locked="0"/>
    </xf>
    <xf numFmtId="14" fontId="8" fillId="0" borderId="2"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65" fontId="8" fillId="0" borderId="4" xfId="0" applyNumberFormat="1" applyFont="1" applyFill="1" applyBorder="1" applyAlignment="1" applyProtection="1">
      <alignment horizontal="center" vertical="center"/>
      <protection locked="0"/>
    </xf>
    <xf numFmtId="165" fontId="10" fillId="0" borderId="5" xfId="0" applyNumberFormat="1" applyFont="1" applyFill="1" applyBorder="1" applyAlignment="1" applyProtection="1">
      <alignment horizontal="right" vertical="center"/>
      <protection locked="0"/>
    </xf>
    <xf numFmtId="165" fontId="2" fillId="0" borderId="2" xfId="0" applyNumberFormat="1" applyFont="1" applyBorder="1"/>
    <xf numFmtId="0" fontId="2" fillId="0" borderId="6" xfId="0" applyFont="1" applyBorder="1" applyAlignment="1">
      <alignment horizontal="center"/>
    </xf>
    <xf numFmtId="0" fontId="2" fillId="0" borderId="7" xfId="0" applyFont="1" applyBorder="1" applyAlignment="1">
      <alignment horizontal="center"/>
    </xf>
    <xf numFmtId="0" fontId="8" fillId="0" borderId="6" xfId="0" applyFont="1" applyFill="1" applyBorder="1" applyAlignment="1" applyProtection="1">
      <alignment horizontal="left" vertical="top"/>
      <protection locked="0"/>
    </xf>
    <xf numFmtId="14" fontId="8" fillId="0" borderId="6" xfId="0" applyNumberFormat="1" applyFont="1" applyFill="1" applyBorder="1" applyAlignment="1" applyProtection="1">
      <alignment horizontal="center" vertical="top"/>
      <protection locked="0"/>
    </xf>
    <xf numFmtId="165" fontId="8" fillId="0" borderId="8" xfId="0" applyNumberFormat="1" applyFont="1" applyFill="1" applyBorder="1" applyAlignment="1" applyProtection="1">
      <alignment horizontal="center" vertical="top"/>
      <protection locked="0"/>
    </xf>
    <xf numFmtId="165" fontId="10" fillId="0" borderId="9" xfId="0" applyNumberFormat="1" applyFont="1" applyFill="1" applyBorder="1" applyAlignment="1" applyProtection="1">
      <alignment horizontal="right" vertical="center"/>
      <protection locked="0"/>
    </xf>
    <xf numFmtId="165" fontId="2" fillId="0" borderId="6" xfId="0" applyNumberFormat="1" applyFont="1" applyBorder="1"/>
    <xf numFmtId="0" fontId="8" fillId="0" borderId="6" xfId="0" applyFont="1" applyFill="1" applyBorder="1" applyAlignment="1" applyProtection="1">
      <alignment horizontal="left" vertical="center"/>
      <protection locked="0"/>
    </xf>
    <xf numFmtId="14" fontId="8" fillId="2" borderId="6" xfId="0" applyNumberFormat="1" applyFont="1" applyFill="1" applyBorder="1" applyAlignment="1" applyProtection="1">
      <alignment horizontal="center" vertical="center"/>
      <protection locked="0"/>
    </xf>
    <xf numFmtId="165" fontId="8" fillId="0" borderId="8" xfId="0" applyNumberFormat="1" applyFont="1" applyFill="1" applyBorder="1" applyAlignment="1" applyProtection="1">
      <alignment horizontal="center" vertical="center"/>
      <protection locked="0"/>
    </xf>
    <xf numFmtId="14" fontId="8" fillId="0" borderId="6"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2" fillId="0" borderId="6" xfId="0" applyFont="1" applyFill="1" applyBorder="1" applyAlignment="1">
      <alignment horizontal="center"/>
    </xf>
    <xf numFmtId="0" fontId="2" fillId="0" borderId="7" xfId="0" applyFont="1" applyFill="1" applyBorder="1" applyAlignment="1">
      <alignment horizontal="center"/>
    </xf>
    <xf numFmtId="0" fontId="0" fillId="0" borderId="0" xfId="0" applyFill="1"/>
    <xf numFmtId="0" fontId="9" fillId="0" borderId="6" xfId="0" applyFont="1" applyFill="1" applyBorder="1" applyAlignment="1" applyProtection="1">
      <alignment horizontal="center" vertical="center"/>
      <protection locked="0"/>
    </xf>
    <xf numFmtId="165" fontId="8" fillId="0" borderId="6" xfId="0" applyNumberFormat="1" applyFont="1" applyFill="1" applyBorder="1" applyAlignment="1" applyProtection="1">
      <alignment horizontal="center" vertical="center"/>
      <protection locked="0"/>
    </xf>
    <xf numFmtId="165" fontId="10" fillId="0" borderId="6" xfId="0" applyNumberFormat="1" applyFont="1" applyFill="1" applyBorder="1" applyAlignment="1" applyProtection="1">
      <alignment horizontal="right" vertical="center"/>
      <protection locked="0"/>
    </xf>
    <xf numFmtId="0" fontId="2" fillId="3" borderId="6" xfId="0" applyFont="1" applyFill="1" applyBorder="1" applyAlignment="1">
      <alignment horizontal="center"/>
    </xf>
    <xf numFmtId="0" fontId="2" fillId="3" borderId="7" xfId="0" applyFont="1" applyFill="1" applyBorder="1" applyAlignment="1">
      <alignment horizontal="center"/>
    </xf>
    <xf numFmtId="0" fontId="0" fillId="3" borderId="0" xfId="0" applyFill="1"/>
    <xf numFmtId="0" fontId="0" fillId="0" borderId="6" xfId="0" applyFont="1" applyFill="1" applyBorder="1" applyAlignment="1" applyProtection="1">
      <alignment wrapText="1"/>
      <protection locked="0"/>
    </xf>
    <xf numFmtId="0" fontId="0" fillId="0" borderId="6" xfId="0" applyFill="1" applyBorder="1" applyProtection="1">
      <protection locked="0"/>
    </xf>
    <xf numFmtId="0" fontId="9"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2" fillId="0" borderId="6" xfId="0" applyNumberFormat="1" applyFont="1" applyFill="1" applyBorder="1" applyProtection="1">
      <protection locked="0"/>
    </xf>
    <xf numFmtId="0" fontId="0" fillId="0" borderId="6" xfId="0" applyFill="1" applyBorder="1" applyAlignment="1" applyProtection="1">
      <alignment horizontal="center" vertical="center"/>
      <protection locked="0"/>
    </xf>
    <xf numFmtId="165" fontId="0" fillId="0" borderId="0" xfId="0" applyNumberFormat="1" applyFill="1"/>
    <xf numFmtId="0" fontId="2" fillId="0" borderId="0" xfId="0" applyFont="1" applyBorder="1" applyAlignment="1">
      <alignment horizontal="center"/>
    </xf>
    <xf numFmtId="165" fontId="0" fillId="0" borderId="0" xfId="0" applyNumberFormat="1" applyBorder="1"/>
    <xf numFmtId="165" fontId="2" fillId="0" borderId="0" xfId="0" applyNumberFormat="1" applyFont="1" applyBorder="1"/>
    <xf numFmtId="0" fontId="10" fillId="0" borderId="6" xfId="0" applyFont="1" applyFill="1" applyBorder="1" applyAlignment="1" applyProtection="1">
      <alignment horizontal="right" vertical="center"/>
      <protection locked="0"/>
    </xf>
    <xf numFmtId="164" fontId="0" fillId="0" borderId="0" xfId="0" applyNumberFormat="1" applyBorder="1"/>
    <xf numFmtId="165" fontId="10" fillId="0" borderId="0" xfId="0" applyNumberFormat="1" applyFont="1" applyFill="1" applyBorder="1" applyAlignment="1" applyProtection="1">
      <alignment horizontal="right" vertical="center"/>
      <protection locked="0"/>
    </xf>
    <xf numFmtId="0" fontId="9" fillId="0" borderId="0" xfId="0" applyFont="1" applyBorder="1" applyAlignment="1" applyProtection="1">
      <alignment horizontal="center" vertical="center"/>
      <protection locked="0"/>
    </xf>
    <xf numFmtId="165" fontId="0" fillId="0" borderId="0" xfId="0" applyNumberFormat="1"/>
    <xf numFmtId="0" fontId="0" fillId="0" borderId="0" xfId="0" applyFont="1"/>
    <xf numFmtId="165" fontId="0" fillId="0" borderId="0" xfId="0" applyNumberFormat="1" applyFont="1"/>
    <xf numFmtId="164" fontId="2" fillId="0" borderId="0" xfId="0" applyNumberFormat="1" applyFont="1" applyFill="1" applyBorder="1" applyProtection="1">
      <protection locked="0"/>
    </xf>
    <xf numFmtId="164" fontId="0" fillId="0" borderId="0" xfId="0" applyNumberFormat="1"/>
    <xf numFmtId="0" fontId="11" fillId="3" borderId="6" xfId="0" applyFont="1" applyFill="1" applyBorder="1" applyAlignment="1" applyProtection="1">
      <alignment horizontal="left" vertical="center"/>
      <protection locked="0"/>
    </xf>
    <xf numFmtId="14" fontId="11" fillId="3" borderId="6"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165" fontId="11" fillId="3" borderId="8" xfId="0" applyNumberFormat="1" applyFont="1" applyFill="1" applyBorder="1" applyAlignment="1" applyProtection="1">
      <alignment horizontal="center" vertical="center"/>
      <protection locked="0"/>
    </xf>
    <xf numFmtId="165" fontId="10" fillId="3" borderId="9" xfId="0" applyNumberFormat="1" applyFont="1" applyFill="1" applyBorder="1" applyAlignment="1" applyProtection="1">
      <alignment horizontal="right" vertical="center"/>
      <protection locked="0"/>
    </xf>
    <xf numFmtId="165" fontId="2" fillId="3" borderId="2" xfId="0" applyNumberFormat="1" applyFont="1" applyFill="1" applyBorder="1"/>
    <xf numFmtId="165" fontId="2" fillId="0" borderId="2" xfId="0" applyNumberFormat="1" applyFont="1" applyFill="1" applyBorder="1"/>
    <xf numFmtId="165" fontId="8" fillId="0" borderId="1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left" vertical="center"/>
      <protection locked="0"/>
    </xf>
  </cellXfs>
  <cellStyles count="11">
    <cellStyle name="Currency 2" xfId="1"/>
    <cellStyle name="Currency 3" xfId="2"/>
    <cellStyle name="Normal" xfId="0" builtinId="0"/>
    <cellStyle name="Normal 2" xfId="3"/>
    <cellStyle name="Normal 2 2" xfId="4"/>
    <cellStyle name="Normal 3" xfId="5"/>
    <cellStyle name="Normal 4" xfId="6"/>
    <cellStyle name="Normal 5" xfId="7"/>
    <cellStyle name="Normal 5 2" xfId="8"/>
    <cellStyle name="Normal 6" xfId="9"/>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paladino\AppData\Local\Microsoft\Windows\Temporary%20Internet%20Files\Content.Outlook\K2SIWG92\NewDev\Programs\Homelessness\Collaborative%20Applicant%202013\GIW%202013\2013%20GIW%20ME-500%20FINAL%209-1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finitions"/>
      <sheetName val="FY2013 GIW"/>
      <sheetName val="Rental Assistance Worksheet"/>
    </sheetNames>
    <sheetDataSet>
      <sheetData sheetId="0"/>
      <sheetData sheetId="1"/>
      <sheetData sheetId="2">
        <row r="13">
          <cell r="BG13">
            <v>29616</v>
          </cell>
        </row>
        <row r="14">
          <cell r="BG14">
            <v>9819</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4"/>
  <sheetViews>
    <sheetView tabSelected="1" view="pageBreakPreview" zoomScaleNormal="100" zoomScaleSheetLayoutView="100" workbookViewId="0">
      <selection activeCell="A5" sqref="A5"/>
    </sheetView>
  </sheetViews>
  <sheetFormatPr defaultRowHeight="15" x14ac:dyDescent="0.25"/>
  <cols>
    <col min="1" max="1" width="9.140625" style="4"/>
    <col min="4" max="4" width="32.28515625" customWidth="1"/>
    <col min="5" max="5" width="24.7109375" customWidth="1"/>
    <col min="6" max="6" width="18.28515625" customWidth="1"/>
    <col min="7" max="7" width="16.140625" customWidth="1"/>
    <col min="8" max="8" width="14" customWidth="1"/>
    <col min="9" max="9" width="17.140625" customWidth="1"/>
    <col min="10" max="10" width="18.28515625" style="62" customWidth="1"/>
    <col min="11" max="11" width="29" customWidth="1"/>
  </cols>
  <sheetData>
    <row r="1" spans="1:12" ht="18.75" x14ac:dyDescent="0.3">
      <c r="A1" s="1"/>
      <c r="B1" s="2"/>
      <c r="C1" s="2"/>
      <c r="D1" s="2"/>
      <c r="E1" s="2" t="s">
        <v>0</v>
      </c>
      <c r="F1" s="3"/>
      <c r="G1" s="3"/>
      <c r="H1" s="3"/>
      <c r="I1" s="3"/>
      <c r="J1" s="3"/>
      <c r="K1" s="3"/>
      <c r="L1" s="3"/>
    </row>
    <row r="2" spans="1:12" ht="18.75" x14ac:dyDescent="0.3">
      <c r="D2" s="5" t="s">
        <v>1</v>
      </c>
      <c r="E2" s="6">
        <v>7598622</v>
      </c>
      <c r="F2" s="74"/>
      <c r="G2" s="74"/>
      <c r="H2" s="74"/>
      <c r="I2" s="74"/>
      <c r="J2" s="74"/>
      <c r="K2" s="75"/>
      <c r="L2" s="75"/>
    </row>
    <row r="3" spans="1:12" ht="18.75" x14ac:dyDescent="0.3">
      <c r="D3" s="7">
        <v>0.02</v>
      </c>
      <c r="E3" s="6">
        <f>E2*0.02</f>
        <v>151972.44</v>
      </c>
      <c r="F3" s="8"/>
      <c r="G3" s="8"/>
      <c r="H3" s="8"/>
      <c r="I3" s="8"/>
      <c r="J3" s="9"/>
      <c r="K3" s="10"/>
      <c r="L3" s="10"/>
    </row>
    <row r="4" spans="1:12" ht="18.75" x14ac:dyDescent="0.3">
      <c r="D4" s="5" t="s">
        <v>2</v>
      </c>
      <c r="E4" s="6">
        <f>E2-E3</f>
        <v>7446649.5599999996</v>
      </c>
      <c r="F4" s="8"/>
      <c r="G4" s="11"/>
      <c r="H4" s="8"/>
      <c r="I4" s="8"/>
      <c r="J4" s="8"/>
      <c r="K4" s="10"/>
      <c r="L4" s="10"/>
    </row>
    <row r="6" spans="1:12" ht="16.5" thickBot="1" x14ac:dyDescent="0.3">
      <c r="A6" s="12" t="s">
        <v>3</v>
      </c>
      <c r="B6" s="13" t="s">
        <v>4</v>
      </c>
      <c r="C6" s="14" t="s">
        <v>5</v>
      </c>
      <c r="D6" s="15" t="s">
        <v>6</v>
      </c>
      <c r="E6" s="15" t="s">
        <v>7</v>
      </c>
      <c r="F6" s="13" t="s">
        <v>8</v>
      </c>
      <c r="G6" s="16" t="s">
        <v>9</v>
      </c>
      <c r="H6" s="16" t="s">
        <v>10</v>
      </c>
      <c r="I6" s="17" t="s">
        <v>11</v>
      </c>
      <c r="J6" s="12" t="s">
        <v>12</v>
      </c>
    </row>
    <row r="7" spans="1:12" ht="15.75" x14ac:dyDescent="0.25">
      <c r="A7" s="18">
        <v>104</v>
      </c>
      <c r="B7" s="19">
        <v>1</v>
      </c>
      <c r="C7" s="19">
        <v>1</v>
      </c>
      <c r="D7" s="20" t="s">
        <v>13</v>
      </c>
      <c r="E7" s="20" t="s">
        <v>14</v>
      </c>
      <c r="F7" s="21">
        <v>41729</v>
      </c>
      <c r="G7" s="22" t="s">
        <v>15</v>
      </c>
      <c r="H7" s="23" t="s">
        <v>16</v>
      </c>
      <c r="I7" s="24">
        <v>336935</v>
      </c>
      <c r="J7" s="25">
        <f>SUM(I7)</f>
        <v>336935</v>
      </c>
    </row>
    <row r="8" spans="1:12" ht="15.75" x14ac:dyDescent="0.25">
      <c r="A8" s="26">
        <v>104</v>
      </c>
      <c r="B8" s="27">
        <v>2</v>
      </c>
      <c r="C8" s="27">
        <v>1</v>
      </c>
      <c r="D8" s="28" t="s">
        <v>13</v>
      </c>
      <c r="E8" s="28" t="s">
        <v>17</v>
      </c>
      <c r="F8" s="29">
        <v>42004</v>
      </c>
      <c r="G8" s="22" t="s">
        <v>15</v>
      </c>
      <c r="H8" s="30" t="s">
        <v>16</v>
      </c>
      <c r="I8" s="31">
        <v>32770</v>
      </c>
      <c r="J8" s="25">
        <f>J7+I8</f>
        <v>369705</v>
      </c>
    </row>
    <row r="9" spans="1:12" ht="15.75" x14ac:dyDescent="0.25">
      <c r="A9" s="26">
        <v>101</v>
      </c>
      <c r="B9" s="27">
        <v>3</v>
      </c>
      <c r="C9" s="27">
        <v>1</v>
      </c>
      <c r="D9" s="33" t="s">
        <v>18</v>
      </c>
      <c r="E9" s="33" t="s">
        <v>19</v>
      </c>
      <c r="F9" s="34">
        <v>41882</v>
      </c>
      <c r="G9" s="22" t="s">
        <v>15</v>
      </c>
      <c r="H9" s="35" t="s">
        <v>16</v>
      </c>
      <c r="I9" s="31">
        <v>34751</v>
      </c>
      <c r="J9" s="25">
        <f t="shared" ref="J9:J36" si="0">J8+I9</f>
        <v>404456</v>
      </c>
    </row>
    <row r="10" spans="1:12" ht="15.75" x14ac:dyDescent="0.25">
      <c r="A10" s="26">
        <v>97</v>
      </c>
      <c r="B10" s="27">
        <v>4</v>
      </c>
      <c r="C10" s="27">
        <v>1</v>
      </c>
      <c r="D10" s="33" t="s">
        <v>20</v>
      </c>
      <c r="E10" s="33" t="s">
        <v>21</v>
      </c>
      <c r="F10" s="36">
        <v>41882</v>
      </c>
      <c r="G10" s="22" t="s">
        <v>15</v>
      </c>
      <c r="H10" s="35" t="s">
        <v>16</v>
      </c>
      <c r="I10" s="31">
        <v>20805</v>
      </c>
      <c r="J10" s="25">
        <f t="shared" si="0"/>
        <v>425261</v>
      </c>
    </row>
    <row r="11" spans="1:12" ht="15.75" x14ac:dyDescent="0.25">
      <c r="A11" s="26">
        <v>95</v>
      </c>
      <c r="B11" s="27">
        <v>5</v>
      </c>
      <c r="C11" s="27">
        <v>1</v>
      </c>
      <c r="D11" s="33" t="s">
        <v>13</v>
      </c>
      <c r="E11" s="33" t="s">
        <v>22</v>
      </c>
      <c r="F11" s="36">
        <v>41882</v>
      </c>
      <c r="G11" s="22" t="s">
        <v>15</v>
      </c>
      <c r="H11" s="35" t="s">
        <v>16</v>
      </c>
      <c r="I11" s="31">
        <v>395170</v>
      </c>
      <c r="J11" s="25">
        <f t="shared" si="0"/>
        <v>820431</v>
      </c>
    </row>
    <row r="12" spans="1:12" ht="15.75" x14ac:dyDescent="0.25">
      <c r="A12" s="26">
        <v>94</v>
      </c>
      <c r="B12" s="27">
        <v>6</v>
      </c>
      <c r="C12" s="27">
        <v>1</v>
      </c>
      <c r="D12" s="33" t="s">
        <v>13</v>
      </c>
      <c r="E12" s="33" t="s">
        <v>23</v>
      </c>
      <c r="F12" s="36">
        <v>41973</v>
      </c>
      <c r="G12" s="22" t="s">
        <v>15</v>
      </c>
      <c r="H12" s="35" t="s">
        <v>16</v>
      </c>
      <c r="I12" s="31">
        <v>118495</v>
      </c>
      <c r="J12" s="25">
        <f t="shared" si="0"/>
        <v>938926</v>
      </c>
    </row>
    <row r="13" spans="1:12" ht="15.75" x14ac:dyDescent="0.25">
      <c r="A13" s="26">
        <v>92</v>
      </c>
      <c r="B13" s="27">
        <v>7</v>
      </c>
      <c r="C13" s="27">
        <v>1</v>
      </c>
      <c r="D13" s="33" t="s">
        <v>24</v>
      </c>
      <c r="E13" s="33" t="s">
        <v>25</v>
      </c>
      <c r="F13" s="36">
        <v>41670</v>
      </c>
      <c r="G13" s="22" t="s">
        <v>15</v>
      </c>
      <c r="H13" s="35" t="s">
        <v>16</v>
      </c>
      <c r="I13" s="31">
        <f>'[1]FY2013 GIW'!$BG$13</f>
        <v>29616</v>
      </c>
      <c r="J13" s="25">
        <f t="shared" si="0"/>
        <v>968542</v>
      </c>
    </row>
    <row r="14" spans="1:12" ht="15.75" x14ac:dyDescent="0.25">
      <c r="A14" s="26">
        <v>92</v>
      </c>
      <c r="B14" s="27">
        <v>8</v>
      </c>
      <c r="C14" s="27">
        <v>1</v>
      </c>
      <c r="D14" s="33" t="s">
        <v>26</v>
      </c>
      <c r="E14" s="33" t="s">
        <v>27</v>
      </c>
      <c r="F14" s="36">
        <v>41865</v>
      </c>
      <c r="G14" s="22" t="s">
        <v>15</v>
      </c>
      <c r="H14" s="35" t="s">
        <v>16</v>
      </c>
      <c r="I14" s="31">
        <v>62798</v>
      </c>
      <c r="J14" s="25">
        <f t="shared" si="0"/>
        <v>1031340</v>
      </c>
    </row>
    <row r="15" spans="1:12" ht="15.75" x14ac:dyDescent="0.25">
      <c r="A15" s="26">
        <v>92</v>
      </c>
      <c r="B15" s="27">
        <v>9</v>
      </c>
      <c r="C15" s="27">
        <v>1</v>
      </c>
      <c r="D15" s="33" t="s">
        <v>26</v>
      </c>
      <c r="E15" s="33" t="s">
        <v>28</v>
      </c>
      <c r="F15" s="36">
        <v>41820</v>
      </c>
      <c r="G15" s="22" t="s">
        <v>15</v>
      </c>
      <c r="H15" s="35" t="s">
        <v>16</v>
      </c>
      <c r="I15" s="31">
        <v>2824738</v>
      </c>
      <c r="J15" s="25">
        <f t="shared" si="0"/>
        <v>3856078</v>
      </c>
    </row>
    <row r="16" spans="1:12" ht="15.75" x14ac:dyDescent="0.25">
      <c r="A16" s="26">
        <v>92</v>
      </c>
      <c r="B16" s="27">
        <v>10</v>
      </c>
      <c r="C16" s="27">
        <v>1</v>
      </c>
      <c r="D16" s="33" t="s">
        <v>26</v>
      </c>
      <c r="E16" s="33" t="s">
        <v>29</v>
      </c>
      <c r="F16" s="36">
        <v>42004</v>
      </c>
      <c r="G16" s="22" t="s">
        <v>15</v>
      </c>
      <c r="H16" s="35" t="s">
        <v>16</v>
      </c>
      <c r="I16" s="31">
        <v>1890216</v>
      </c>
      <c r="J16" s="25">
        <f t="shared" si="0"/>
        <v>5746294</v>
      </c>
    </row>
    <row r="17" spans="1:11" ht="15.75" x14ac:dyDescent="0.25">
      <c r="A17" s="26">
        <v>92</v>
      </c>
      <c r="B17" s="27">
        <v>11</v>
      </c>
      <c r="C17" s="27">
        <v>1</v>
      </c>
      <c r="D17" s="33" t="s">
        <v>26</v>
      </c>
      <c r="E17" s="33" t="s">
        <v>30</v>
      </c>
      <c r="F17" s="36">
        <v>41912</v>
      </c>
      <c r="G17" s="22" t="s">
        <v>15</v>
      </c>
      <c r="H17" s="35" t="s">
        <v>16</v>
      </c>
      <c r="I17" s="31">
        <v>463136</v>
      </c>
      <c r="J17" s="25">
        <f t="shared" si="0"/>
        <v>6209430</v>
      </c>
    </row>
    <row r="18" spans="1:11" s="40" customFormat="1" ht="15.75" x14ac:dyDescent="0.25">
      <c r="A18" s="38">
        <v>92</v>
      </c>
      <c r="B18" s="39" t="s">
        <v>52</v>
      </c>
      <c r="C18" s="39">
        <v>1</v>
      </c>
      <c r="D18" s="33" t="s">
        <v>26</v>
      </c>
      <c r="E18" s="47" t="s">
        <v>65</v>
      </c>
      <c r="F18" s="48"/>
      <c r="G18" s="41" t="s">
        <v>54</v>
      </c>
      <c r="H18" s="52" t="s">
        <v>16</v>
      </c>
      <c r="I18" s="51">
        <v>35028</v>
      </c>
      <c r="J18" s="25">
        <f t="shared" si="0"/>
        <v>6244458</v>
      </c>
    </row>
    <row r="19" spans="1:11" ht="15.75" x14ac:dyDescent="0.25">
      <c r="A19" s="26">
        <v>91</v>
      </c>
      <c r="B19" s="27">
        <v>12</v>
      </c>
      <c r="C19" s="27">
        <v>1</v>
      </c>
      <c r="D19" s="33" t="s">
        <v>31</v>
      </c>
      <c r="E19" s="33" t="s">
        <v>32</v>
      </c>
      <c r="F19" s="36">
        <v>41640</v>
      </c>
      <c r="G19" s="22" t="s">
        <v>15</v>
      </c>
      <c r="H19" s="35" t="s">
        <v>33</v>
      </c>
      <c r="I19" s="31">
        <f>'[1]FY2013 GIW'!$BG$14</f>
        <v>9819</v>
      </c>
      <c r="J19" s="25">
        <f t="shared" si="0"/>
        <v>6254277</v>
      </c>
    </row>
    <row r="20" spans="1:11" ht="15.75" x14ac:dyDescent="0.25">
      <c r="A20" s="26">
        <v>91</v>
      </c>
      <c r="B20" s="27">
        <v>13</v>
      </c>
      <c r="C20" s="27">
        <v>1</v>
      </c>
      <c r="D20" s="33" t="s">
        <v>34</v>
      </c>
      <c r="E20" s="33" t="s">
        <v>35</v>
      </c>
      <c r="F20" s="36">
        <v>42004</v>
      </c>
      <c r="G20" s="22" t="s">
        <v>15</v>
      </c>
      <c r="H20" s="35" t="s">
        <v>36</v>
      </c>
      <c r="I20" s="31">
        <v>344888</v>
      </c>
      <c r="J20" s="25">
        <f t="shared" si="0"/>
        <v>6599165</v>
      </c>
    </row>
    <row r="21" spans="1:11" ht="15.75" x14ac:dyDescent="0.25">
      <c r="A21" s="38">
        <v>89</v>
      </c>
      <c r="B21" s="39">
        <v>14</v>
      </c>
      <c r="C21" s="39">
        <v>2</v>
      </c>
      <c r="D21" s="33" t="s">
        <v>55</v>
      </c>
      <c r="E21" s="33" t="s">
        <v>56</v>
      </c>
      <c r="F21" s="36">
        <v>41759</v>
      </c>
      <c r="G21" s="37" t="s">
        <v>15</v>
      </c>
      <c r="H21" s="35" t="s">
        <v>16</v>
      </c>
      <c r="I21" s="31">
        <v>107256</v>
      </c>
      <c r="J21" s="25">
        <f t="shared" si="0"/>
        <v>6706421</v>
      </c>
      <c r="K21" s="53"/>
    </row>
    <row r="22" spans="1:11" s="40" customFormat="1" ht="15.75" x14ac:dyDescent="0.25">
      <c r="A22" s="38">
        <v>87</v>
      </c>
      <c r="B22" s="39" t="s">
        <v>52</v>
      </c>
      <c r="C22" s="39"/>
      <c r="D22" s="33" t="s">
        <v>26</v>
      </c>
      <c r="E22" s="47" t="s">
        <v>53</v>
      </c>
      <c r="F22" s="48"/>
      <c r="G22" s="41" t="s">
        <v>54</v>
      </c>
      <c r="H22" s="52" t="s">
        <v>16</v>
      </c>
      <c r="I22" s="51">
        <v>64033</v>
      </c>
      <c r="J22" s="72">
        <f t="shared" si="0"/>
        <v>6770454</v>
      </c>
    </row>
    <row r="23" spans="1:11" ht="15.75" x14ac:dyDescent="0.25">
      <c r="A23" s="26">
        <v>87</v>
      </c>
      <c r="B23" s="27">
        <v>15</v>
      </c>
      <c r="C23" s="27">
        <v>1</v>
      </c>
      <c r="D23" s="33" t="s">
        <v>37</v>
      </c>
      <c r="E23" s="33" t="s">
        <v>38</v>
      </c>
      <c r="F23" s="36">
        <v>41912</v>
      </c>
      <c r="G23" s="22" t="s">
        <v>15</v>
      </c>
      <c r="H23" s="35" t="s">
        <v>33</v>
      </c>
      <c r="I23" s="31">
        <v>109280</v>
      </c>
      <c r="J23" s="25">
        <f t="shared" si="0"/>
        <v>6879734</v>
      </c>
    </row>
    <row r="24" spans="1:11" ht="15.75" x14ac:dyDescent="0.25">
      <c r="A24" s="26">
        <v>86</v>
      </c>
      <c r="B24" s="27">
        <v>16</v>
      </c>
      <c r="C24" s="27">
        <v>2</v>
      </c>
      <c r="D24" s="33" t="s">
        <v>37</v>
      </c>
      <c r="E24" s="33" t="s">
        <v>57</v>
      </c>
      <c r="F24" s="36">
        <v>41851</v>
      </c>
      <c r="G24" s="22" t="s">
        <v>15</v>
      </c>
      <c r="H24" s="35" t="s">
        <v>16</v>
      </c>
      <c r="I24" s="31">
        <v>32697</v>
      </c>
      <c r="J24" s="25">
        <f>J25+I24</f>
        <v>7071352</v>
      </c>
    </row>
    <row r="25" spans="1:11" s="40" customFormat="1" ht="15.75" x14ac:dyDescent="0.25">
      <c r="A25" s="38">
        <v>85</v>
      </c>
      <c r="B25" s="39" t="s">
        <v>52</v>
      </c>
      <c r="C25" s="39"/>
      <c r="D25" s="33" t="s">
        <v>26</v>
      </c>
      <c r="E25" s="47" t="s">
        <v>66</v>
      </c>
      <c r="F25" s="48"/>
      <c r="G25" s="49" t="s">
        <v>54</v>
      </c>
      <c r="H25" s="50" t="s">
        <v>16</v>
      </c>
      <c r="I25" s="51">
        <v>158921</v>
      </c>
      <c r="J25" s="25">
        <f>J23+I25</f>
        <v>7038655</v>
      </c>
    </row>
    <row r="26" spans="1:11" ht="15.75" x14ac:dyDescent="0.25">
      <c r="A26" s="26">
        <v>84</v>
      </c>
      <c r="B26" s="27">
        <v>17</v>
      </c>
      <c r="C26" s="27">
        <v>1</v>
      </c>
      <c r="D26" s="33" t="s">
        <v>37</v>
      </c>
      <c r="E26" s="33" t="s">
        <v>39</v>
      </c>
      <c r="F26" s="36">
        <v>41973</v>
      </c>
      <c r="G26" s="37" t="s">
        <v>15</v>
      </c>
      <c r="H26" s="35" t="s">
        <v>33</v>
      </c>
      <c r="I26" s="31">
        <v>97526</v>
      </c>
      <c r="J26" s="25">
        <f>J24+I26</f>
        <v>7168878</v>
      </c>
    </row>
    <row r="27" spans="1:11" ht="15.75" x14ac:dyDescent="0.25">
      <c r="A27" s="26">
        <v>83</v>
      </c>
      <c r="B27" s="27">
        <v>18</v>
      </c>
      <c r="C27" s="27">
        <v>1</v>
      </c>
      <c r="D27" s="33" t="s">
        <v>26</v>
      </c>
      <c r="E27" s="33" t="s">
        <v>40</v>
      </c>
      <c r="F27" s="36">
        <v>41977</v>
      </c>
      <c r="G27" s="22" t="s">
        <v>15</v>
      </c>
      <c r="H27" s="35" t="s">
        <v>16</v>
      </c>
      <c r="I27" s="31">
        <v>91255</v>
      </c>
      <c r="J27" s="25">
        <f t="shared" si="0"/>
        <v>7260133</v>
      </c>
    </row>
    <row r="28" spans="1:11" ht="15.75" x14ac:dyDescent="0.25">
      <c r="A28" s="26">
        <v>81</v>
      </c>
      <c r="B28" s="27">
        <v>19</v>
      </c>
      <c r="C28" s="27">
        <v>1</v>
      </c>
      <c r="D28" s="33" t="s">
        <v>41</v>
      </c>
      <c r="E28" s="33" t="s">
        <v>42</v>
      </c>
      <c r="F28" s="36">
        <v>41790</v>
      </c>
      <c r="G28" s="22" t="s">
        <v>15</v>
      </c>
      <c r="H28" s="35" t="s">
        <v>33</v>
      </c>
      <c r="I28" s="31">
        <v>72279</v>
      </c>
      <c r="J28" s="25">
        <f t="shared" si="0"/>
        <v>7332412</v>
      </c>
    </row>
    <row r="29" spans="1:11" s="46" customFormat="1" ht="15.75" x14ac:dyDescent="0.25">
      <c r="A29" s="44">
        <v>81</v>
      </c>
      <c r="B29" s="45">
        <v>20</v>
      </c>
      <c r="C29" s="45">
        <v>1</v>
      </c>
      <c r="D29" s="66" t="s">
        <v>31</v>
      </c>
      <c r="E29" s="66" t="s">
        <v>43</v>
      </c>
      <c r="F29" s="67">
        <v>41790</v>
      </c>
      <c r="G29" s="68" t="s">
        <v>15</v>
      </c>
      <c r="H29" s="69" t="s">
        <v>33</v>
      </c>
      <c r="I29" s="70">
        <v>9769</v>
      </c>
      <c r="J29" s="71">
        <f t="shared" si="0"/>
        <v>7342181</v>
      </c>
    </row>
    <row r="30" spans="1:11" ht="15" customHeight="1" x14ac:dyDescent="0.25">
      <c r="A30" s="26">
        <v>72</v>
      </c>
      <c r="B30" s="27">
        <v>21</v>
      </c>
      <c r="C30" s="27">
        <v>1</v>
      </c>
      <c r="D30" s="33" t="s">
        <v>44</v>
      </c>
      <c r="E30" s="33" t="s">
        <v>45</v>
      </c>
      <c r="F30" s="36">
        <v>41790</v>
      </c>
      <c r="G30" s="22" t="s">
        <v>15</v>
      </c>
      <c r="H30" s="35" t="s">
        <v>33</v>
      </c>
      <c r="I30" s="31">
        <v>164339</v>
      </c>
      <c r="J30" s="25">
        <f t="shared" si="0"/>
        <v>7506520</v>
      </c>
    </row>
    <row r="31" spans="1:11" ht="15.75" x14ac:dyDescent="0.25">
      <c r="A31" s="26">
        <v>66</v>
      </c>
      <c r="B31" s="27">
        <v>26</v>
      </c>
      <c r="C31" s="27">
        <v>1</v>
      </c>
      <c r="D31" s="33" t="s">
        <v>46</v>
      </c>
      <c r="E31" s="33" t="s">
        <v>47</v>
      </c>
      <c r="F31" s="36">
        <v>41912</v>
      </c>
      <c r="G31" s="22" t="s">
        <v>15</v>
      </c>
      <c r="H31" s="35" t="s">
        <v>33</v>
      </c>
      <c r="I31" s="31">
        <v>26798</v>
      </c>
      <c r="J31" s="25">
        <f t="shared" si="0"/>
        <v>7533318</v>
      </c>
    </row>
    <row r="32" spans="1:11" ht="15.75" x14ac:dyDescent="0.25">
      <c r="A32" s="26">
        <v>60</v>
      </c>
      <c r="B32" s="39">
        <v>27</v>
      </c>
      <c r="C32" s="39">
        <v>1</v>
      </c>
      <c r="D32" s="33" t="s">
        <v>41</v>
      </c>
      <c r="E32" s="33" t="s">
        <v>48</v>
      </c>
      <c r="F32" s="36">
        <v>41912</v>
      </c>
      <c r="G32" s="22" t="s">
        <v>15</v>
      </c>
      <c r="H32" s="35" t="s">
        <v>16</v>
      </c>
      <c r="I32" s="31">
        <v>12391</v>
      </c>
      <c r="J32" s="25">
        <f t="shared" si="0"/>
        <v>7545709</v>
      </c>
    </row>
    <row r="33" spans="1:10" s="40" customFormat="1" ht="15.75" x14ac:dyDescent="0.25">
      <c r="A33" s="38">
        <v>83</v>
      </c>
      <c r="B33" s="39">
        <v>9999</v>
      </c>
      <c r="C33" s="39">
        <v>1</v>
      </c>
      <c r="D33" s="33" t="s">
        <v>34</v>
      </c>
      <c r="E33" s="33" t="s">
        <v>49</v>
      </c>
      <c r="F33" s="36" t="s">
        <v>50</v>
      </c>
      <c r="G33" s="41" t="s">
        <v>51</v>
      </c>
      <c r="H33" s="42" t="s">
        <v>50</v>
      </c>
      <c r="I33" s="43">
        <v>101224</v>
      </c>
      <c r="J33" s="25">
        <f t="shared" si="0"/>
        <v>7646933</v>
      </c>
    </row>
    <row r="34" spans="1:10" ht="15.75" x14ac:dyDescent="0.25">
      <c r="A34" s="26">
        <v>69</v>
      </c>
      <c r="B34" s="27">
        <v>23</v>
      </c>
      <c r="C34" s="27">
        <v>2</v>
      </c>
      <c r="D34" s="33" t="s">
        <v>58</v>
      </c>
      <c r="E34" s="33" t="s">
        <v>59</v>
      </c>
      <c r="F34" s="36">
        <v>41790</v>
      </c>
      <c r="G34" s="22" t="s">
        <v>15</v>
      </c>
      <c r="H34" s="35" t="s">
        <v>16</v>
      </c>
      <c r="I34" s="31">
        <v>16283</v>
      </c>
      <c r="J34" s="25">
        <f t="shared" si="0"/>
        <v>7663216</v>
      </c>
    </row>
    <row r="35" spans="1:10" ht="15.75" x14ac:dyDescent="0.25">
      <c r="A35" s="26">
        <v>68</v>
      </c>
      <c r="B35" s="27">
        <v>24</v>
      </c>
      <c r="C35" s="27">
        <v>2</v>
      </c>
      <c r="D35" s="33" t="s">
        <v>58</v>
      </c>
      <c r="E35" s="33" t="s">
        <v>60</v>
      </c>
      <c r="F35" s="36">
        <v>41640</v>
      </c>
      <c r="G35" s="22" t="s">
        <v>15</v>
      </c>
      <c r="H35" s="35" t="s">
        <v>16</v>
      </c>
      <c r="I35" s="31">
        <v>6727</v>
      </c>
      <c r="J35" s="25">
        <f t="shared" si="0"/>
        <v>7669943</v>
      </c>
    </row>
    <row r="36" spans="1:10" ht="15.75" x14ac:dyDescent="0.25">
      <c r="A36" s="26">
        <v>50</v>
      </c>
      <c r="B36" s="27">
        <v>29</v>
      </c>
      <c r="C36" s="38">
        <v>2</v>
      </c>
      <c r="D36" s="33" t="s">
        <v>61</v>
      </c>
      <c r="E36" s="33" t="s">
        <v>61</v>
      </c>
      <c r="F36" s="36">
        <v>41670</v>
      </c>
      <c r="G36" s="41" t="s">
        <v>15</v>
      </c>
      <c r="H36" s="42" t="s">
        <v>16</v>
      </c>
      <c r="I36" s="43">
        <v>29903</v>
      </c>
      <c r="J36" s="25">
        <f t="shared" si="0"/>
        <v>7699846</v>
      </c>
    </row>
    <row r="37" spans="1:10" x14ac:dyDescent="0.25">
      <c r="A37" s="54"/>
      <c r="B37" s="54"/>
      <c r="C37" s="54"/>
      <c r="D37" s="4"/>
      <c r="E37" s="4"/>
      <c r="F37" s="4"/>
      <c r="G37" s="4"/>
      <c r="H37" s="73" t="s">
        <v>67</v>
      </c>
      <c r="I37" s="55">
        <f>SUM(I7:I36)</f>
        <v>7699846</v>
      </c>
      <c r="J37" s="56"/>
    </row>
    <row r="38" spans="1:10" x14ac:dyDescent="0.25">
      <c r="C38" s="4"/>
      <c r="D38" s="4"/>
      <c r="E38" s="57" t="s">
        <v>62</v>
      </c>
      <c r="F38" s="32">
        <f>J29</f>
        <v>7342181</v>
      </c>
      <c r="G38" s="58">
        <f>E4</f>
        <v>7446649.5599999996</v>
      </c>
      <c r="H38" s="55"/>
      <c r="I38" s="59">
        <f>E4</f>
        <v>7446649.5599999996</v>
      </c>
      <c r="J38" s="56">
        <f>I37-I38</f>
        <v>253196.44000000041</v>
      </c>
    </row>
    <row r="39" spans="1:10" x14ac:dyDescent="0.25">
      <c r="C39" s="4"/>
      <c r="D39" s="4"/>
      <c r="E39" s="57" t="s">
        <v>63</v>
      </c>
      <c r="F39" s="32">
        <f>SUM(I30:I36)</f>
        <v>357665</v>
      </c>
      <c r="G39" s="4"/>
      <c r="H39" s="4"/>
      <c r="I39" s="55">
        <f>J29</f>
        <v>7342181</v>
      </c>
      <c r="J39" s="56">
        <v>101224</v>
      </c>
    </row>
    <row r="40" spans="1:10" x14ac:dyDescent="0.25">
      <c r="C40" s="4"/>
      <c r="D40" s="4"/>
      <c r="E40" s="57" t="s">
        <v>64</v>
      </c>
      <c r="F40" s="32"/>
      <c r="G40" s="4"/>
      <c r="H40" s="4"/>
      <c r="I40" s="55">
        <f>I38-I39</f>
        <v>104468.55999999959</v>
      </c>
      <c r="J40" s="56">
        <f>J38-J39</f>
        <v>151972.44000000041</v>
      </c>
    </row>
    <row r="41" spans="1:10" ht="15.75" x14ac:dyDescent="0.25">
      <c r="G41" s="60"/>
      <c r="I41" s="61"/>
    </row>
    <row r="42" spans="1:10" ht="15.75" x14ac:dyDescent="0.25">
      <c r="G42" s="60"/>
      <c r="I42" s="61"/>
      <c r="J42" s="63"/>
    </row>
    <row r="43" spans="1:10" ht="15.75" x14ac:dyDescent="0.25">
      <c r="G43" s="60"/>
      <c r="I43" s="64"/>
      <c r="J43" s="63"/>
    </row>
    <row r="44" spans="1:10" x14ac:dyDescent="0.25">
      <c r="I44" s="65"/>
      <c r="J44" s="63"/>
    </row>
  </sheetData>
  <mergeCells count="2">
    <mergeCell ref="F2:J2"/>
    <mergeCell ref="K2:L2"/>
  </mergeCells>
  <dataValidations count="1">
    <dataValidation allowBlank="1" showInputMessage="1" showErrorMessage="1" prompt="Formula is protected. " sqref="K2:L4"/>
  </dataValidations>
  <pageMargins left="0.25" right="0.25" top="0.75" bottom="0.75" header="0.3" footer="0.3"/>
  <pageSetup scale="7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FY2014 Scoring &amp; Ranking DRAFT</vt:lpstr>
      <vt:lpstr>'FY2014 Scoring &amp; Ranking DRAFT'!Print_Area</vt:lpstr>
    </vt:vector>
  </TitlesOfParts>
  <Company>Maine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HMISTraining</dc:creator>
  <cp:lastModifiedBy>Paula Paladino</cp:lastModifiedBy>
  <dcterms:created xsi:type="dcterms:W3CDTF">2014-10-16T16:26:59Z</dcterms:created>
  <dcterms:modified xsi:type="dcterms:W3CDTF">2014-10-17T15:34:00Z</dcterms:modified>
</cp:coreProperties>
</file>